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2435"/>
  </bookViews>
  <sheets>
    <sheet name="SAŽETAK" sheetId="1" r:id="rId1"/>
    <sheet name="_Račun_prihoda_i_rashoda" sheetId="2" r:id="rId2"/>
    <sheet name="Rashodi_prema_funkcijskoj_kl" sheetId="4" r:id="rId3"/>
    <sheet name="Račun_financiranja" sheetId="5" r:id="rId4"/>
    <sheet name="POSEBNI_DIO" sheetId="6" r:id="rId5"/>
    <sheet name="List1" sheetId="3" r:id="rId6"/>
  </sheets>
  <definedNames>
    <definedName name="_xlnm.Print_Titles" localSheetId="4">POSEBNI_DIO!$5:$5</definedName>
    <definedName name="_xlnm.Print_Area" localSheetId="1">_Račun_prihoda_i_rashoda!$A$1:$N$299</definedName>
    <definedName name="_xlnm.Print_Area" localSheetId="4">POSEBNI_DIO!$A$1:$L$456</definedName>
    <definedName name="_xlnm.Print_Area" localSheetId="3">Račun_financiranja!$A$1:$L$14</definedName>
    <definedName name="_xlnm.Print_Area" localSheetId="0">SAŽETAK!$A$1:$K$31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8" i="2" l="1"/>
  <c r="N55" i="2"/>
  <c r="N299" i="2"/>
  <c r="N259" i="2"/>
  <c r="J259" i="2"/>
  <c r="N245" i="2"/>
  <c r="J245" i="2"/>
  <c r="N232" i="2"/>
  <c r="J232" i="2"/>
  <c r="N88" i="2"/>
  <c r="J88" i="2"/>
  <c r="J56" i="2"/>
  <c r="H9" i="1" l="1"/>
  <c r="H13" i="1"/>
  <c r="J9" i="1"/>
  <c r="J10" i="1"/>
  <c r="H10" i="1" s="1"/>
  <c r="J12" i="1"/>
  <c r="H12" i="1" s="1"/>
  <c r="J13" i="1"/>
  <c r="K11" i="1"/>
  <c r="J11" i="1" s="1"/>
  <c r="K268" i="2"/>
  <c r="M268" i="2" s="1"/>
  <c r="N268" i="2" s="1"/>
  <c r="J268" i="2"/>
  <c r="K267" i="2"/>
  <c r="M267" i="2" s="1"/>
  <c r="J267" i="2"/>
  <c r="I266" i="2"/>
  <c r="J266" i="2" s="1"/>
  <c r="H266" i="2"/>
  <c r="G266" i="2"/>
  <c r="K265" i="2"/>
  <c r="M265" i="2" s="1"/>
  <c r="N265" i="2" s="1"/>
  <c r="J265" i="2"/>
  <c r="K264" i="2"/>
  <c r="M264" i="2" s="1"/>
  <c r="N264" i="2" s="1"/>
  <c r="J264" i="2"/>
  <c r="K263" i="2"/>
  <c r="M263" i="2" s="1"/>
  <c r="N263" i="2" s="1"/>
  <c r="J263" i="2"/>
  <c r="K262" i="2"/>
  <c r="M262" i="2" s="1"/>
  <c r="N262" i="2" s="1"/>
  <c r="L262" i="2" s="1"/>
  <c r="J262" i="2"/>
  <c r="N44" i="2"/>
  <c r="N43" i="2" s="1"/>
  <c r="N46" i="2" s="1"/>
  <c r="N39" i="2"/>
  <c r="N38" i="2" s="1"/>
  <c r="N32" i="2"/>
  <c r="N34" i="2" s="1"/>
  <c r="N28" i="2"/>
  <c r="N27" i="2" s="1"/>
  <c r="N30" i="2" s="1"/>
  <c r="N26" i="2"/>
  <c r="L264" i="2" l="1"/>
  <c r="N42" i="2"/>
  <c r="L265" i="2"/>
  <c r="L263" i="2"/>
  <c r="L268" i="2"/>
  <c r="L267" i="2"/>
  <c r="N266" i="2"/>
  <c r="K266" i="2"/>
  <c r="M266" i="2" s="1"/>
  <c r="H166" i="6"/>
  <c r="L301" i="6"/>
  <c r="L54" i="6"/>
  <c r="I149" i="6"/>
  <c r="K149" i="6" s="1"/>
  <c r="H149" i="6"/>
  <c r="J149" i="6" s="1"/>
  <c r="L148" i="6"/>
  <c r="L147" i="6" s="1"/>
  <c r="G148" i="6"/>
  <c r="H148" i="6" s="1"/>
  <c r="H147" i="6" s="1"/>
  <c r="H146" i="6" s="1"/>
  <c r="H145" i="6" s="1"/>
  <c r="F148" i="6"/>
  <c r="F147" i="6" s="1"/>
  <c r="F146" i="6" s="1"/>
  <c r="E148" i="6"/>
  <c r="E147" i="6" s="1"/>
  <c r="E146" i="6" s="1"/>
  <c r="H151" i="6"/>
  <c r="H150" i="6" s="1"/>
  <c r="H90" i="6"/>
  <c r="H89" i="6" s="1"/>
  <c r="H88" i="6" s="1"/>
  <c r="H87" i="6" s="1"/>
  <c r="H86" i="6" s="1"/>
  <c r="I91" i="6"/>
  <c r="K91" i="6" s="1"/>
  <c r="J91" i="6"/>
  <c r="L90" i="6"/>
  <c r="G90" i="6"/>
  <c r="I90" i="6" s="1"/>
  <c r="K90" i="6" s="1"/>
  <c r="F90" i="6"/>
  <c r="F89" i="6" s="1"/>
  <c r="F88" i="6" s="1"/>
  <c r="F87" i="6" s="1"/>
  <c r="E90" i="6"/>
  <c r="E89" i="6" s="1"/>
  <c r="E88" i="6" s="1"/>
  <c r="E87" i="6" s="1"/>
  <c r="I148" i="6" l="1"/>
  <c r="K148" i="6" s="1"/>
  <c r="L266" i="2"/>
  <c r="J147" i="6"/>
  <c r="J90" i="6"/>
  <c r="J148" i="6"/>
  <c r="G147" i="6"/>
  <c r="G89" i="6"/>
  <c r="L89" i="6"/>
  <c r="J89" i="6" s="1"/>
  <c r="L88" i="6"/>
  <c r="J88" i="6"/>
  <c r="J54" i="6"/>
  <c r="H53" i="6"/>
  <c r="H52" i="6" s="1"/>
  <c r="H51" i="6" s="1"/>
  <c r="H50" i="6" s="1"/>
  <c r="H49" i="6" s="1"/>
  <c r="H6" i="6" s="1"/>
  <c r="I54" i="6"/>
  <c r="K54" i="6" s="1"/>
  <c r="L53" i="6"/>
  <c r="G53" i="6"/>
  <c r="F53" i="6"/>
  <c r="E53" i="6"/>
  <c r="I147" i="6" l="1"/>
  <c r="K147" i="6" s="1"/>
  <c r="G146" i="6"/>
  <c r="I146" i="6" s="1"/>
  <c r="K146" i="6" s="1"/>
  <c r="J53" i="6"/>
  <c r="L87" i="6"/>
  <c r="L86" i="6" s="1"/>
  <c r="J86" i="6" s="1"/>
  <c r="L52" i="6"/>
  <c r="I89" i="6"/>
  <c r="K89" i="6" s="1"/>
  <c r="G88" i="6"/>
  <c r="I53" i="6"/>
  <c r="K53" i="6" s="1"/>
  <c r="L146" i="6" l="1"/>
  <c r="I88" i="6"/>
  <c r="K88" i="6" s="1"/>
  <c r="G87" i="6"/>
  <c r="I87" i="6" s="1"/>
  <c r="K87" i="6" s="1"/>
  <c r="J87" i="6"/>
  <c r="N94" i="2"/>
  <c r="N61" i="2"/>
  <c r="N59" i="2"/>
  <c r="N57" i="2"/>
  <c r="L272" i="2"/>
  <c r="L287" i="2"/>
  <c r="I158" i="6"/>
  <c r="K158" i="6" s="1"/>
  <c r="J158" i="6"/>
  <c r="L157" i="6"/>
  <c r="G157" i="6"/>
  <c r="I157" i="6" s="1"/>
  <c r="K157" i="6" s="1"/>
  <c r="F157" i="6"/>
  <c r="E157" i="6"/>
  <c r="J156" i="6"/>
  <c r="I156" i="6"/>
  <c r="K156" i="6" s="1"/>
  <c r="L155" i="6"/>
  <c r="G155" i="6"/>
  <c r="F155" i="6"/>
  <c r="F154" i="6" s="1"/>
  <c r="F153" i="6" s="1"/>
  <c r="F152" i="6" s="1"/>
  <c r="E155" i="6"/>
  <c r="L16" i="2"/>
  <c r="L32" i="2"/>
  <c r="L33" i="2"/>
  <c r="L34" i="2"/>
  <c r="E154" i="6" l="1"/>
  <c r="E153" i="6" s="1"/>
  <c r="E152" i="6" s="1"/>
  <c r="J146" i="6"/>
  <c r="L145" i="6"/>
  <c r="J145" i="6" s="1"/>
  <c r="I155" i="6"/>
  <c r="K155" i="6" s="1"/>
  <c r="G154" i="6"/>
  <c r="L154" i="6"/>
  <c r="J157" i="6"/>
  <c r="J155" i="6"/>
  <c r="I12" i="4"/>
  <c r="G12" i="4" s="1"/>
  <c r="I16" i="4"/>
  <c r="I18" i="4"/>
  <c r="G18" i="4" s="1"/>
  <c r="G13" i="4"/>
  <c r="G19" i="4"/>
  <c r="L153" i="6" l="1"/>
  <c r="J154" i="6"/>
  <c r="G153" i="6"/>
  <c r="I154" i="6"/>
  <c r="K154" i="6" s="1"/>
  <c r="L422" i="6"/>
  <c r="L414" i="6"/>
  <c r="L405" i="6"/>
  <c r="L403" i="6"/>
  <c r="L398" i="6"/>
  <c r="L396" i="6"/>
  <c r="L390" i="6"/>
  <c r="L305" i="6"/>
  <c r="L304" i="6" s="1"/>
  <c r="L295" i="6"/>
  <c r="L293" i="6"/>
  <c r="L290" i="6"/>
  <c r="L211" i="6"/>
  <c r="L210" i="6" s="1"/>
  <c r="J434" i="6"/>
  <c r="I434" i="6"/>
  <c r="K434" i="6" s="1"/>
  <c r="I433" i="6"/>
  <c r="K433" i="6" s="1"/>
  <c r="L433" i="6" s="1"/>
  <c r="H433" i="6"/>
  <c r="I432" i="6"/>
  <c r="K432" i="6" s="1"/>
  <c r="I431" i="6"/>
  <c r="K431" i="6" s="1"/>
  <c r="L431" i="6" s="1"/>
  <c r="H431" i="6"/>
  <c r="I430" i="6"/>
  <c r="K430" i="6" s="1"/>
  <c r="H430" i="6"/>
  <c r="G429" i="6"/>
  <c r="I429" i="6" s="1"/>
  <c r="K429" i="6" s="1"/>
  <c r="F429" i="6"/>
  <c r="F428" i="6" s="1"/>
  <c r="F427" i="6" s="1"/>
  <c r="E429" i="6"/>
  <c r="E428" i="6" s="1"/>
  <c r="E427" i="6" s="1"/>
  <c r="J419" i="6"/>
  <c r="G369" i="6"/>
  <c r="I369" i="6" s="1"/>
  <c r="K369" i="6" s="1"/>
  <c r="F369" i="6"/>
  <c r="E369" i="6"/>
  <c r="I380" i="6"/>
  <c r="K380" i="6" s="1"/>
  <c r="L380" i="6" s="1"/>
  <c r="H380" i="6"/>
  <c r="I379" i="6"/>
  <c r="K379" i="6" s="1"/>
  <c r="L379" i="6" s="1"/>
  <c r="H379" i="6"/>
  <c r="G378" i="6"/>
  <c r="H378" i="6" s="1"/>
  <c r="F378" i="6"/>
  <c r="E378" i="6"/>
  <c r="I377" i="6"/>
  <c r="K377" i="6" s="1"/>
  <c r="L377" i="6" s="1"/>
  <c r="H377" i="6"/>
  <c r="I376" i="6"/>
  <c r="K376" i="6" s="1"/>
  <c r="L376" i="6" s="1"/>
  <c r="H376" i="6"/>
  <c r="I375" i="6"/>
  <c r="K375" i="6" s="1"/>
  <c r="H375" i="6"/>
  <c r="J375" i="6" s="1"/>
  <c r="I374" i="6"/>
  <c r="K374" i="6" s="1"/>
  <c r="H374" i="6"/>
  <c r="J374" i="6" s="1"/>
  <c r="J373" i="6"/>
  <c r="I373" i="6"/>
  <c r="K373" i="6" s="1"/>
  <c r="G372" i="6"/>
  <c r="I372" i="6" s="1"/>
  <c r="K372" i="6" s="1"/>
  <c r="F372" i="6"/>
  <c r="E372" i="6"/>
  <c r="N47" i="2"/>
  <c r="I153" i="6" l="1"/>
  <c r="K153" i="6" s="1"/>
  <c r="G152" i="6"/>
  <c r="I152" i="6" s="1"/>
  <c r="K152" i="6" s="1"/>
  <c r="J153" i="6"/>
  <c r="L152" i="6"/>
  <c r="L378" i="6"/>
  <c r="L372" i="6"/>
  <c r="J372" i="6" s="1"/>
  <c r="G428" i="6"/>
  <c r="G427" i="6" s="1"/>
  <c r="I427" i="6" s="1"/>
  <c r="K427" i="6" s="1"/>
  <c r="L289" i="6"/>
  <c r="L394" i="6"/>
  <c r="L393" i="6" s="1"/>
  <c r="E371" i="6"/>
  <c r="E370" i="6" s="1"/>
  <c r="J431" i="6"/>
  <c r="L429" i="6"/>
  <c r="L402" i="6"/>
  <c r="L401" i="6" s="1"/>
  <c r="L400" i="6" s="1"/>
  <c r="J430" i="6"/>
  <c r="J433" i="6"/>
  <c r="F371" i="6"/>
  <c r="F370" i="6" s="1"/>
  <c r="J432" i="6"/>
  <c r="J376" i="6"/>
  <c r="J380" i="6"/>
  <c r="J379" i="6"/>
  <c r="G371" i="6"/>
  <c r="G370" i="6" s="1"/>
  <c r="I370" i="6" s="1"/>
  <c r="K370" i="6" s="1"/>
  <c r="J377" i="6"/>
  <c r="I378" i="6"/>
  <c r="K378" i="6" s="1"/>
  <c r="J378" i="6" s="1"/>
  <c r="L410" i="6"/>
  <c r="L409" i="6" s="1"/>
  <c r="L164" i="6"/>
  <c r="L163" i="6" s="1"/>
  <c r="L162" i="6" s="1"/>
  <c r="L160" i="6" s="1"/>
  <c r="L371" i="6" l="1"/>
  <c r="L151" i="6"/>
  <c r="J152" i="6"/>
  <c r="L392" i="6"/>
  <c r="I428" i="6"/>
  <c r="K428" i="6" s="1"/>
  <c r="L159" i="6"/>
  <c r="J429" i="6"/>
  <c r="L428" i="6"/>
  <c r="L161" i="6"/>
  <c r="I371" i="6"/>
  <c r="K371" i="6" s="1"/>
  <c r="L96" i="6"/>
  <c r="L95" i="6" s="1"/>
  <c r="L94" i="6" s="1"/>
  <c r="L77" i="6"/>
  <c r="L76" i="6" s="1"/>
  <c r="L75" i="6" s="1"/>
  <c r="L71" i="6"/>
  <c r="J371" i="6" l="1"/>
  <c r="L370" i="6"/>
  <c r="J151" i="6"/>
  <c r="L150" i="6"/>
  <c r="J150" i="6" s="1"/>
  <c r="L427" i="6"/>
  <c r="J427" i="6" s="1"/>
  <c r="J428" i="6"/>
  <c r="L93" i="6"/>
  <c r="L92" i="6"/>
  <c r="L73" i="6"/>
  <c r="L74" i="6"/>
  <c r="J185" i="6"/>
  <c r="J188" i="6"/>
  <c r="J196" i="6"/>
  <c r="J198" i="6"/>
  <c r="J225" i="6"/>
  <c r="J228" i="6"/>
  <c r="J238" i="6"/>
  <c r="J258" i="6"/>
  <c r="J261" i="6"/>
  <c r="J270" i="6"/>
  <c r="J277" i="6"/>
  <c r="J302" i="6"/>
  <c r="J305" i="6"/>
  <c r="J361" i="6"/>
  <c r="J389" i="6"/>
  <c r="J370" i="6" l="1"/>
  <c r="L369" i="6"/>
  <c r="J369" i="6" s="1"/>
  <c r="J46" i="6"/>
  <c r="L47" i="6"/>
  <c r="L45" i="6"/>
  <c r="L17" i="6"/>
  <c r="L44" i="6" l="1"/>
  <c r="L43" i="6" s="1"/>
  <c r="L42" i="6" s="1"/>
  <c r="I454" i="6"/>
  <c r="H454" i="6"/>
  <c r="I453" i="6"/>
  <c r="H453" i="6"/>
  <c r="I452" i="6"/>
  <c r="K452" i="6" s="1"/>
  <c r="L452" i="6" s="1"/>
  <c r="H452" i="6"/>
  <c r="I451" i="6"/>
  <c r="H451" i="6"/>
  <c r="G450" i="6"/>
  <c r="H450" i="6" s="1"/>
  <c r="F450" i="6"/>
  <c r="E450" i="6"/>
  <c r="I449" i="6"/>
  <c r="H449" i="6"/>
  <c r="G448" i="6"/>
  <c r="H448" i="6" s="1"/>
  <c r="F448" i="6"/>
  <c r="E448" i="6"/>
  <c r="I447" i="6"/>
  <c r="H447" i="6"/>
  <c r="G446" i="6"/>
  <c r="F446" i="6"/>
  <c r="E446" i="6"/>
  <c r="I444" i="6"/>
  <c r="K444" i="6" s="1"/>
  <c r="L444" i="6" s="1"/>
  <c r="L443" i="6" s="1"/>
  <c r="H444" i="6"/>
  <c r="G443" i="6"/>
  <c r="I443" i="6" s="1"/>
  <c r="F443" i="6"/>
  <c r="E443" i="6"/>
  <c r="I442" i="6"/>
  <c r="K442" i="6" s="1"/>
  <c r="L442" i="6" s="1"/>
  <c r="H442" i="6"/>
  <c r="G441" i="6"/>
  <c r="F441" i="6"/>
  <c r="E441" i="6"/>
  <c r="I440" i="6"/>
  <c r="H440" i="6"/>
  <c r="G439" i="6"/>
  <c r="I439" i="6" s="1"/>
  <c r="F439" i="6"/>
  <c r="E439" i="6"/>
  <c r="I426" i="6"/>
  <c r="H426" i="6"/>
  <c r="I425" i="6"/>
  <c r="H425" i="6"/>
  <c r="G424" i="6"/>
  <c r="I424" i="6" s="1"/>
  <c r="F424" i="6"/>
  <c r="E424" i="6"/>
  <c r="I423" i="6"/>
  <c r="K423" i="6" s="1"/>
  <c r="H423" i="6"/>
  <c r="G422" i="6"/>
  <c r="F422" i="6"/>
  <c r="E422" i="6"/>
  <c r="I421" i="6"/>
  <c r="H421" i="6"/>
  <c r="G420" i="6"/>
  <c r="F420" i="6"/>
  <c r="E420" i="6"/>
  <c r="I418" i="6"/>
  <c r="H418" i="6"/>
  <c r="G417" i="6"/>
  <c r="F417" i="6"/>
  <c r="E417" i="6"/>
  <c r="I416" i="6"/>
  <c r="H416" i="6"/>
  <c r="I415" i="6"/>
  <c r="H415" i="6"/>
  <c r="G414" i="6"/>
  <c r="F414" i="6"/>
  <c r="E414" i="6"/>
  <c r="H411" i="6"/>
  <c r="J411" i="6" s="1"/>
  <c r="K410" i="6"/>
  <c r="K409" i="6" s="1"/>
  <c r="I410" i="6"/>
  <c r="G410" i="6"/>
  <c r="H410" i="6" s="1"/>
  <c r="J410" i="6" s="1"/>
  <c r="F410" i="6"/>
  <c r="F409" i="6" s="1"/>
  <c r="E410" i="6"/>
  <c r="I406" i="6"/>
  <c r="H406" i="6"/>
  <c r="G405" i="6"/>
  <c r="I405" i="6" s="1"/>
  <c r="F405" i="6"/>
  <c r="E405" i="6"/>
  <c r="I404" i="6"/>
  <c r="H404" i="6"/>
  <c r="G403" i="6"/>
  <c r="H403" i="6" s="1"/>
  <c r="F403" i="6"/>
  <c r="E403" i="6"/>
  <c r="I399" i="6"/>
  <c r="K399" i="6" s="1"/>
  <c r="H399" i="6"/>
  <c r="J399" i="6" s="1"/>
  <c r="G398" i="6"/>
  <c r="I398" i="6" s="1"/>
  <c r="F398" i="6"/>
  <c r="E398" i="6"/>
  <c r="I397" i="6"/>
  <c r="K397" i="6" s="1"/>
  <c r="H397" i="6"/>
  <c r="J397" i="6" s="1"/>
  <c r="G396" i="6"/>
  <c r="F396" i="6"/>
  <c r="E396" i="6"/>
  <c r="I391" i="6"/>
  <c r="K391" i="6" s="1"/>
  <c r="H391" i="6"/>
  <c r="J391" i="6" s="1"/>
  <c r="G390" i="6"/>
  <c r="H390" i="6" s="1"/>
  <c r="F390" i="6"/>
  <c r="E390" i="6"/>
  <c r="I389" i="6"/>
  <c r="K389" i="6" s="1"/>
  <c r="I388" i="6"/>
  <c r="H388" i="6"/>
  <c r="I387" i="6"/>
  <c r="K387" i="6" s="1"/>
  <c r="L387" i="6" s="1"/>
  <c r="H387" i="6"/>
  <c r="I386" i="6"/>
  <c r="H386" i="6"/>
  <c r="I385" i="6"/>
  <c r="K385" i="6" s="1"/>
  <c r="L385" i="6" s="1"/>
  <c r="H385" i="6"/>
  <c r="G384" i="6"/>
  <c r="I384" i="6" s="1"/>
  <c r="K384" i="6" s="1"/>
  <c r="F384" i="6"/>
  <c r="E384" i="6"/>
  <c r="I368" i="6"/>
  <c r="H368" i="6"/>
  <c r="I367" i="6"/>
  <c r="K367" i="6" s="1"/>
  <c r="L367" i="6" s="1"/>
  <c r="H367" i="6"/>
  <c r="G366" i="6"/>
  <c r="H366" i="6" s="1"/>
  <c r="F366" i="6"/>
  <c r="E366" i="6"/>
  <c r="I365" i="6"/>
  <c r="H365" i="6"/>
  <c r="I364" i="6"/>
  <c r="H364" i="6"/>
  <c r="I363" i="6"/>
  <c r="H363" i="6"/>
  <c r="J363" i="6" s="1"/>
  <c r="I362" i="6"/>
  <c r="K362" i="6" s="1"/>
  <c r="H362" i="6"/>
  <c r="J362" i="6" s="1"/>
  <c r="I361" i="6"/>
  <c r="K361" i="6" s="1"/>
  <c r="G360" i="6"/>
  <c r="I360" i="6" s="1"/>
  <c r="K360" i="6" s="1"/>
  <c r="F360" i="6"/>
  <c r="E360" i="6"/>
  <c r="H356" i="6"/>
  <c r="I355" i="6"/>
  <c r="H355" i="6"/>
  <c r="I354" i="6"/>
  <c r="H354" i="6"/>
  <c r="G353" i="6"/>
  <c r="H353" i="6" s="1"/>
  <c r="F353" i="6"/>
  <c r="E353" i="6"/>
  <c r="I352" i="6"/>
  <c r="H352" i="6"/>
  <c r="I351" i="6"/>
  <c r="H351" i="6"/>
  <c r="G350" i="6"/>
  <c r="H350" i="6" s="1"/>
  <c r="F350" i="6"/>
  <c r="E350" i="6"/>
  <c r="I349" i="6"/>
  <c r="H349" i="6"/>
  <c r="I348" i="6"/>
  <c r="H348" i="6"/>
  <c r="G347" i="6"/>
  <c r="F347" i="6"/>
  <c r="E347" i="6"/>
  <c r="I343" i="6"/>
  <c r="H343" i="6"/>
  <c r="I342" i="6"/>
  <c r="H342" i="6"/>
  <c r="G341" i="6"/>
  <c r="F341" i="6"/>
  <c r="E341" i="6"/>
  <c r="I340" i="6"/>
  <c r="H340" i="6"/>
  <c r="G339" i="6"/>
  <c r="H339" i="6" s="1"/>
  <c r="F339" i="6"/>
  <c r="E339" i="6"/>
  <c r="I338" i="6"/>
  <c r="H338" i="6"/>
  <c r="I337" i="6"/>
  <c r="H337" i="6"/>
  <c r="G336" i="6"/>
  <c r="F336" i="6"/>
  <c r="E336" i="6"/>
  <c r="I331" i="6"/>
  <c r="K331" i="6" s="1"/>
  <c r="L331" i="6" s="1"/>
  <c r="H331" i="6"/>
  <c r="I330" i="6"/>
  <c r="H330" i="6"/>
  <c r="G329" i="6"/>
  <c r="I329" i="6" s="1"/>
  <c r="F329" i="6"/>
  <c r="E329" i="6"/>
  <c r="I328" i="6"/>
  <c r="K328" i="6" s="1"/>
  <c r="L328" i="6" s="1"/>
  <c r="H328" i="6"/>
  <c r="G327" i="6"/>
  <c r="F327" i="6"/>
  <c r="E327" i="6"/>
  <c r="I326" i="6"/>
  <c r="H326" i="6"/>
  <c r="I325" i="6"/>
  <c r="H325" i="6"/>
  <c r="I324" i="6"/>
  <c r="H324" i="6"/>
  <c r="G323" i="6"/>
  <c r="F323" i="6"/>
  <c r="E323" i="6"/>
  <c r="I322" i="6"/>
  <c r="H322" i="6"/>
  <c r="I321" i="6"/>
  <c r="H321" i="6"/>
  <c r="I320" i="6"/>
  <c r="K320" i="6" s="1"/>
  <c r="L320" i="6" s="1"/>
  <c r="H320" i="6"/>
  <c r="G319" i="6"/>
  <c r="H319" i="6" s="1"/>
  <c r="F319" i="6"/>
  <c r="E319" i="6"/>
  <c r="I314" i="6"/>
  <c r="K314" i="6" s="1"/>
  <c r="L314" i="6" s="1"/>
  <c r="H314" i="6"/>
  <c r="I313" i="6"/>
  <c r="H313" i="6"/>
  <c r="I312" i="6"/>
  <c r="K312" i="6" s="1"/>
  <c r="L312" i="6" s="1"/>
  <c r="H312" i="6"/>
  <c r="G311" i="6"/>
  <c r="H311" i="6" s="1"/>
  <c r="F311" i="6"/>
  <c r="E311" i="6"/>
  <c r="E310" i="6" s="1"/>
  <c r="I306" i="6"/>
  <c r="H306" i="6"/>
  <c r="G304" i="6"/>
  <c r="I304" i="6" s="1"/>
  <c r="K304" i="6" s="1"/>
  <c r="F304" i="6"/>
  <c r="E304" i="6"/>
  <c r="I303" i="6"/>
  <c r="H303" i="6"/>
  <c r="I302" i="6"/>
  <c r="K302" i="6" s="1"/>
  <c r="G301" i="6"/>
  <c r="I301" i="6" s="1"/>
  <c r="F301" i="6"/>
  <c r="E301" i="6"/>
  <c r="I300" i="6"/>
  <c r="H300" i="6"/>
  <c r="G299" i="6"/>
  <c r="H299" i="6" s="1"/>
  <c r="F299" i="6"/>
  <c r="E299" i="6"/>
  <c r="I297" i="6"/>
  <c r="K297" i="6" s="1"/>
  <c r="H297" i="6"/>
  <c r="I296" i="6"/>
  <c r="H296" i="6"/>
  <c r="G295" i="6"/>
  <c r="F295" i="6"/>
  <c r="E295" i="6"/>
  <c r="I294" i="6"/>
  <c r="K294" i="6" s="1"/>
  <c r="H294" i="6"/>
  <c r="G293" i="6"/>
  <c r="H293" i="6" s="1"/>
  <c r="F293" i="6"/>
  <c r="E293" i="6"/>
  <c r="I292" i="6"/>
  <c r="K292" i="6" s="1"/>
  <c r="H292" i="6"/>
  <c r="I291" i="6"/>
  <c r="K291" i="6" s="1"/>
  <c r="H291" i="6"/>
  <c r="G290" i="6"/>
  <c r="H290" i="6" s="1"/>
  <c r="F290" i="6"/>
  <c r="E290" i="6"/>
  <c r="I285" i="6"/>
  <c r="H285" i="6"/>
  <c r="G284" i="6"/>
  <c r="H284" i="6" s="1"/>
  <c r="F284" i="6"/>
  <c r="E284" i="6"/>
  <c r="E283" i="6" s="1"/>
  <c r="E282" i="6" s="1"/>
  <c r="I283" i="6"/>
  <c r="K283" i="6" s="1"/>
  <c r="H283" i="6"/>
  <c r="G282" i="6"/>
  <c r="F282" i="6"/>
  <c r="F281" i="6" s="1"/>
  <c r="I280" i="6"/>
  <c r="K280" i="6" s="1"/>
  <c r="L280" i="6" s="1"/>
  <c r="L279" i="6" s="1"/>
  <c r="L278" i="6" s="1"/>
  <c r="H280" i="6"/>
  <c r="G279" i="6"/>
  <c r="H279" i="6" s="1"/>
  <c r="F279" i="6"/>
  <c r="E279" i="6"/>
  <c r="E278" i="6" s="1"/>
  <c r="I277" i="6"/>
  <c r="K277" i="6" s="1"/>
  <c r="I276" i="6"/>
  <c r="H276" i="6"/>
  <c r="I275" i="6"/>
  <c r="K275" i="6" s="1"/>
  <c r="H275" i="6"/>
  <c r="I274" i="6"/>
  <c r="H274" i="6"/>
  <c r="I273" i="6"/>
  <c r="H273" i="6"/>
  <c r="I272" i="6"/>
  <c r="H272" i="6"/>
  <c r="G271" i="6"/>
  <c r="F271" i="6"/>
  <c r="E271" i="6"/>
  <c r="I270" i="6"/>
  <c r="K270" i="6" s="1"/>
  <c r="I269" i="6"/>
  <c r="H269" i="6"/>
  <c r="I268" i="6"/>
  <c r="K268" i="6" s="1"/>
  <c r="L268" i="6" s="1"/>
  <c r="H268" i="6"/>
  <c r="I267" i="6"/>
  <c r="H267" i="6"/>
  <c r="I266" i="6"/>
  <c r="K266" i="6" s="1"/>
  <c r="L266" i="6" s="1"/>
  <c r="H266" i="6"/>
  <c r="I265" i="6"/>
  <c r="H265" i="6"/>
  <c r="I264" i="6"/>
  <c r="K264" i="6" s="1"/>
  <c r="H264" i="6"/>
  <c r="G263" i="6"/>
  <c r="I263" i="6" s="1"/>
  <c r="K263" i="6" s="1"/>
  <c r="F263" i="6"/>
  <c r="E263" i="6"/>
  <c r="I262" i="6"/>
  <c r="K262" i="6" s="1"/>
  <c r="L262" i="6" s="1"/>
  <c r="H262" i="6"/>
  <c r="I261" i="6"/>
  <c r="K261" i="6" s="1"/>
  <c r="I260" i="6"/>
  <c r="H260" i="6"/>
  <c r="I259" i="6"/>
  <c r="K259" i="6" s="1"/>
  <c r="L259" i="6" s="1"/>
  <c r="H259" i="6"/>
  <c r="I258" i="6"/>
  <c r="K258" i="6" s="1"/>
  <c r="I257" i="6"/>
  <c r="H257" i="6"/>
  <c r="G256" i="6"/>
  <c r="I256" i="6" s="1"/>
  <c r="K256" i="6" s="1"/>
  <c r="F256" i="6"/>
  <c r="E256" i="6"/>
  <c r="I255" i="6"/>
  <c r="H255" i="6"/>
  <c r="I254" i="6"/>
  <c r="H254" i="6"/>
  <c r="I253" i="6"/>
  <c r="H253" i="6"/>
  <c r="G252" i="6"/>
  <c r="F252" i="6"/>
  <c r="E252" i="6"/>
  <c r="L249" i="6"/>
  <c r="H249" i="6"/>
  <c r="K248" i="6"/>
  <c r="L248" i="6" s="1"/>
  <c r="I248" i="6"/>
  <c r="G248" i="6"/>
  <c r="H248" i="6" s="1"/>
  <c r="F248" i="6"/>
  <c r="F247" i="6" s="1"/>
  <c r="E248" i="6"/>
  <c r="I245" i="6"/>
  <c r="K245" i="6" s="1"/>
  <c r="H245" i="6"/>
  <c r="J245" i="6" s="1"/>
  <c r="I244" i="6"/>
  <c r="H244" i="6"/>
  <c r="I243" i="6"/>
  <c r="K243" i="6" s="1"/>
  <c r="L243" i="6" s="1"/>
  <c r="H243" i="6"/>
  <c r="I242" i="6"/>
  <c r="H242" i="6"/>
  <c r="I241" i="6"/>
  <c r="K241" i="6" s="1"/>
  <c r="L241" i="6" s="1"/>
  <c r="H241" i="6"/>
  <c r="I240" i="6"/>
  <c r="H240" i="6"/>
  <c r="G239" i="6"/>
  <c r="I239" i="6" s="1"/>
  <c r="F239" i="6"/>
  <c r="E239" i="6"/>
  <c r="I238" i="6"/>
  <c r="K238" i="6" s="1"/>
  <c r="I237" i="6"/>
  <c r="K237" i="6" s="1"/>
  <c r="L237" i="6" s="1"/>
  <c r="H237" i="6"/>
  <c r="I236" i="6"/>
  <c r="H236" i="6"/>
  <c r="I235" i="6"/>
  <c r="H235" i="6"/>
  <c r="I234" i="6"/>
  <c r="H234" i="6"/>
  <c r="I233" i="6"/>
  <c r="K233" i="6" s="1"/>
  <c r="L233" i="6" s="1"/>
  <c r="H233" i="6"/>
  <c r="I232" i="6"/>
  <c r="H232" i="6"/>
  <c r="J232" i="6" s="1"/>
  <c r="I231" i="6"/>
  <c r="H231" i="6"/>
  <c r="G230" i="6"/>
  <c r="I230" i="6" s="1"/>
  <c r="K230" i="6" s="1"/>
  <c r="F230" i="6"/>
  <c r="E230" i="6"/>
  <c r="I229" i="6"/>
  <c r="K229" i="6" s="1"/>
  <c r="L229" i="6" s="1"/>
  <c r="H229" i="6"/>
  <c r="I228" i="6"/>
  <c r="K228" i="6" s="1"/>
  <c r="I227" i="6"/>
  <c r="H227" i="6"/>
  <c r="J227" i="6" s="1"/>
  <c r="I226" i="6"/>
  <c r="K226" i="6" s="1"/>
  <c r="L226" i="6" s="1"/>
  <c r="H226" i="6"/>
  <c r="I225" i="6"/>
  <c r="K225" i="6" s="1"/>
  <c r="I224" i="6"/>
  <c r="H224" i="6"/>
  <c r="G223" i="6"/>
  <c r="F223" i="6"/>
  <c r="E223" i="6"/>
  <c r="I222" i="6"/>
  <c r="K222" i="6" s="1"/>
  <c r="L222" i="6" s="1"/>
  <c r="H222" i="6"/>
  <c r="I221" i="6"/>
  <c r="H221" i="6"/>
  <c r="I220" i="6"/>
  <c r="K220" i="6" s="1"/>
  <c r="L220" i="6" s="1"/>
  <c r="H220" i="6"/>
  <c r="G219" i="6"/>
  <c r="H219" i="6" s="1"/>
  <c r="F219" i="6"/>
  <c r="E219" i="6"/>
  <c r="L216" i="6"/>
  <c r="H216" i="6"/>
  <c r="K215" i="6"/>
  <c r="I215" i="6"/>
  <c r="I214" i="6" s="1"/>
  <c r="G215" i="6"/>
  <c r="F215" i="6"/>
  <c r="F214" i="6" s="1"/>
  <c r="E215" i="6"/>
  <c r="I212" i="6"/>
  <c r="K212" i="6" s="1"/>
  <c r="H212" i="6"/>
  <c r="J212" i="6" s="1"/>
  <c r="G211" i="6"/>
  <c r="I211" i="6" s="1"/>
  <c r="F211" i="6"/>
  <c r="E211" i="6"/>
  <c r="E210" i="6" s="1"/>
  <c r="I209" i="6"/>
  <c r="H209" i="6"/>
  <c r="I208" i="6"/>
  <c r="H208" i="6"/>
  <c r="G207" i="6"/>
  <c r="F207" i="6"/>
  <c r="E207" i="6"/>
  <c r="I205" i="6"/>
  <c r="K205" i="6" s="1"/>
  <c r="H205" i="6"/>
  <c r="J205" i="6" s="1"/>
  <c r="I204" i="6"/>
  <c r="K204" i="6" s="1"/>
  <c r="L204" i="6" s="1"/>
  <c r="H204" i="6"/>
  <c r="I203" i="6"/>
  <c r="H203" i="6"/>
  <c r="I202" i="6"/>
  <c r="H202" i="6"/>
  <c r="I201" i="6"/>
  <c r="K201" i="6" s="1"/>
  <c r="L201" i="6" s="1"/>
  <c r="H201" i="6"/>
  <c r="I200" i="6"/>
  <c r="H200" i="6"/>
  <c r="G199" i="6"/>
  <c r="I199" i="6" s="1"/>
  <c r="F199" i="6"/>
  <c r="E199" i="6"/>
  <c r="I198" i="6"/>
  <c r="K198" i="6" s="1"/>
  <c r="I197" i="6"/>
  <c r="H197" i="6"/>
  <c r="I196" i="6"/>
  <c r="K196" i="6" s="1"/>
  <c r="I195" i="6"/>
  <c r="I194" i="6"/>
  <c r="H194" i="6"/>
  <c r="J194" i="6" s="1"/>
  <c r="I193" i="6"/>
  <c r="K193" i="6" s="1"/>
  <c r="J193" i="6"/>
  <c r="I192" i="6"/>
  <c r="H192" i="6"/>
  <c r="I191" i="6"/>
  <c r="K191" i="6" s="1"/>
  <c r="L191" i="6" s="1"/>
  <c r="G190" i="6"/>
  <c r="I190" i="6" s="1"/>
  <c r="K190" i="6" s="1"/>
  <c r="F190" i="6"/>
  <c r="E190" i="6"/>
  <c r="I189" i="6"/>
  <c r="K189" i="6" s="1"/>
  <c r="J189" i="6"/>
  <c r="I188" i="6"/>
  <c r="K188" i="6" s="1"/>
  <c r="I187" i="6"/>
  <c r="K187" i="6" s="1"/>
  <c r="I186" i="6"/>
  <c r="J186" i="6"/>
  <c r="I185" i="6"/>
  <c r="K185" i="6" s="1"/>
  <c r="I184" i="6"/>
  <c r="G183" i="6"/>
  <c r="I183" i="6" s="1"/>
  <c r="K183" i="6" s="1"/>
  <c r="F183" i="6"/>
  <c r="E183" i="6"/>
  <c r="I182" i="6"/>
  <c r="J182" i="6"/>
  <c r="I181" i="6"/>
  <c r="K181" i="6" s="1"/>
  <c r="L181" i="6" s="1"/>
  <c r="I180" i="6"/>
  <c r="K180" i="6" s="1"/>
  <c r="J180" i="6"/>
  <c r="G179" i="6"/>
  <c r="I179" i="6" s="1"/>
  <c r="K179" i="6" s="1"/>
  <c r="F179" i="6"/>
  <c r="E179" i="6"/>
  <c r="I177" i="6"/>
  <c r="J177" i="6"/>
  <c r="I176" i="6"/>
  <c r="H176" i="6"/>
  <c r="G175" i="6"/>
  <c r="F175" i="6"/>
  <c r="F174" i="6" s="1"/>
  <c r="E175" i="6"/>
  <c r="L172" i="6"/>
  <c r="H172" i="6"/>
  <c r="K171" i="6"/>
  <c r="K170" i="6" s="1"/>
  <c r="L170" i="6" s="1"/>
  <c r="I171" i="6"/>
  <c r="I170" i="6" s="1"/>
  <c r="G171" i="6"/>
  <c r="G170" i="6" s="1"/>
  <c r="H170" i="6" s="1"/>
  <c r="F171" i="6"/>
  <c r="E171" i="6"/>
  <c r="E170" i="6" s="1"/>
  <c r="I165" i="6"/>
  <c r="H165" i="6"/>
  <c r="J165" i="6" s="1"/>
  <c r="G164" i="6"/>
  <c r="F164" i="6"/>
  <c r="F163" i="6" s="1"/>
  <c r="E164" i="6"/>
  <c r="I144" i="6"/>
  <c r="K144" i="6" s="1"/>
  <c r="L143" i="6" s="1"/>
  <c r="L142" i="6" s="1"/>
  <c r="L141" i="6" s="1"/>
  <c r="H144" i="6"/>
  <c r="G143" i="6"/>
  <c r="F143" i="6"/>
  <c r="F142" i="6" s="1"/>
  <c r="E143" i="6"/>
  <c r="I138" i="6"/>
  <c r="K138" i="6" s="1"/>
  <c r="L138" i="6" s="1"/>
  <c r="L137" i="6" s="1"/>
  <c r="L136" i="6" s="1"/>
  <c r="L135" i="6" s="1"/>
  <c r="H138" i="6"/>
  <c r="G137" i="6"/>
  <c r="H137" i="6" s="1"/>
  <c r="F137" i="6"/>
  <c r="E137" i="6"/>
  <c r="E136" i="6" s="1"/>
  <c r="I131" i="6"/>
  <c r="K131" i="6" s="1"/>
  <c r="L131" i="6" s="1"/>
  <c r="L130" i="6" s="1"/>
  <c r="L129" i="6" s="1"/>
  <c r="L128" i="6" s="1"/>
  <c r="H131" i="6"/>
  <c r="G130" i="6"/>
  <c r="I130" i="6" s="1"/>
  <c r="K130" i="6" s="1"/>
  <c r="F130" i="6"/>
  <c r="F129" i="6" s="1"/>
  <c r="E130" i="6"/>
  <c r="E129" i="6" s="1"/>
  <c r="E128" i="6" s="1"/>
  <c r="E127" i="6" s="1"/>
  <c r="E126" i="6" s="1"/>
  <c r="I125" i="6"/>
  <c r="K125" i="6" s="1"/>
  <c r="H125" i="6"/>
  <c r="I124" i="6"/>
  <c r="K124" i="6" s="1"/>
  <c r="L124" i="6" s="1"/>
  <c r="H124" i="6"/>
  <c r="G123" i="6"/>
  <c r="I123" i="6" s="1"/>
  <c r="F123" i="6"/>
  <c r="E123" i="6"/>
  <c r="E122" i="6" s="1"/>
  <c r="I121" i="6"/>
  <c r="K121" i="6" s="1"/>
  <c r="L120" i="6" s="1"/>
  <c r="H121" i="6"/>
  <c r="G120" i="6"/>
  <c r="H120" i="6" s="1"/>
  <c r="F120" i="6"/>
  <c r="E120" i="6"/>
  <c r="I119" i="6"/>
  <c r="H119" i="6"/>
  <c r="G118" i="6"/>
  <c r="I118" i="6" s="1"/>
  <c r="K118" i="6" s="1"/>
  <c r="F118" i="6"/>
  <c r="E118" i="6"/>
  <c r="I117" i="6"/>
  <c r="K117" i="6" s="1"/>
  <c r="L116" i="6" s="1"/>
  <c r="H117" i="6"/>
  <c r="G116" i="6"/>
  <c r="H116" i="6" s="1"/>
  <c r="F116" i="6"/>
  <c r="E116" i="6"/>
  <c r="I111" i="6"/>
  <c r="H111" i="6"/>
  <c r="I110" i="6"/>
  <c r="H110" i="6"/>
  <c r="G109" i="6"/>
  <c r="F109" i="6"/>
  <c r="F108" i="6" s="1"/>
  <c r="E109" i="6"/>
  <c r="I107" i="6"/>
  <c r="K107" i="6" s="1"/>
  <c r="L106" i="6" s="1"/>
  <c r="H107" i="6"/>
  <c r="G106" i="6"/>
  <c r="H106" i="6" s="1"/>
  <c r="F106" i="6"/>
  <c r="E106" i="6"/>
  <c r="I105" i="6"/>
  <c r="K105" i="6" s="1"/>
  <c r="L104" i="6" s="1"/>
  <c r="H105" i="6"/>
  <c r="G104" i="6"/>
  <c r="F104" i="6"/>
  <c r="E104" i="6"/>
  <c r="I103" i="6"/>
  <c r="H103" i="6"/>
  <c r="G102" i="6"/>
  <c r="F102" i="6"/>
  <c r="E102" i="6"/>
  <c r="I97" i="6"/>
  <c r="H97" i="6"/>
  <c r="J97" i="6" s="1"/>
  <c r="G96" i="6"/>
  <c r="F96" i="6"/>
  <c r="F95" i="6" s="1"/>
  <c r="E96" i="6"/>
  <c r="I85" i="6"/>
  <c r="H85" i="6"/>
  <c r="G84" i="6"/>
  <c r="H84" i="6" s="1"/>
  <c r="F84" i="6"/>
  <c r="E84" i="6"/>
  <c r="E83" i="6" s="1"/>
  <c r="I79" i="6"/>
  <c r="H79" i="6"/>
  <c r="J79" i="6" s="1"/>
  <c r="I78" i="6"/>
  <c r="H78" i="6"/>
  <c r="J78" i="6" s="1"/>
  <c r="G77" i="6"/>
  <c r="I77" i="6" s="1"/>
  <c r="F77" i="6"/>
  <c r="F76" i="6" s="1"/>
  <c r="F75" i="6" s="1"/>
  <c r="F74" i="6" s="1"/>
  <c r="F73" i="6" s="1"/>
  <c r="E77" i="6"/>
  <c r="E76" i="6" s="1"/>
  <c r="E75" i="6" s="1"/>
  <c r="E74" i="6" s="1"/>
  <c r="E73" i="6" s="1"/>
  <c r="I72" i="6"/>
  <c r="K72" i="6" s="1"/>
  <c r="H72" i="6"/>
  <c r="J72" i="6" s="1"/>
  <c r="G71" i="6"/>
  <c r="F71" i="6"/>
  <c r="E71" i="6"/>
  <c r="I70" i="6"/>
  <c r="H70" i="6"/>
  <c r="G69" i="6"/>
  <c r="I69" i="6" s="1"/>
  <c r="K69" i="6" s="1"/>
  <c r="F69" i="6"/>
  <c r="E69" i="6"/>
  <c r="I68" i="6"/>
  <c r="K68" i="6" s="1"/>
  <c r="L68" i="6" s="1"/>
  <c r="H68" i="6"/>
  <c r="I67" i="6"/>
  <c r="H67" i="6"/>
  <c r="I66" i="6"/>
  <c r="K66" i="6" s="1"/>
  <c r="L66" i="6" s="1"/>
  <c r="H66" i="6"/>
  <c r="G65" i="6"/>
  <c r="F65" i="6"/>
  <c r="E65" i="6"/>
  <c r="I64" i="6"/>
  <c r="H64" i="6"/>
  <c r="I63" i="6"/>
  <c r="H63" i="6"/>
  <c r="I62" i="6"/>
  <c r="H62" i="6"/>
  <c r="G61" i="6"/>
  <c r="F61" i="6"/>
  <c r="E61" i="6"/>
  <c r="I48" i="6"/>
  <c r="K48" i="6" s="1"/>
  <c r="H48" i="6"/>
  <c r="J48" i="6" s="1"/>
  <c r="G47" i="6"/>
  <c r="H47" i="6" s="1"/>
  <c r="J47" i="6" s="1"/>
  <c r="F47" i="6"/>
  <c r="E47" i="6"/>
  <c r="I46" i="6"/>
  <c r="K46" i="6" s="1"/>
  <c r="G45" i="6"/>
  <c r="H45" i="6" s="1"/>
  <c r="J45" i="6" s="1"/>
  <c r="F45" i="6"/>
  <c r="E45" i="6"/>
  <c r="I40" i="6"/>
  <c r="H40" i="6"/>
  <c r="G39" i="6"/>
  <c r="I39" i="6" s="1"/>
  <c r="F39" i="6"/>
  <c r="F38" i="6" s="1"/>
  <c r="E39" i="6"/>
  <c r="E38" i="6" s="1"/>
  <c r="I37" i="6"/>
  <c r="H37" i="6"/>
  <c r="J37" i="6" s="1"/>
  <c r="I36" i="6"/>
  <c r="H36" i="6"/>
  <c r="I35" i="6"/>
  <c r="K35" i="6" s="1"/>
  <c r="H35" i="6"/>
  <c r="J35" i="6" s="1"/>
  <c r="I34" i="6"/>
  <c r="H34" i="6"/>
  <c r="I33" i="6"/>
  <c r="K33" i="6" s="1"/>
  <c r="H33" i="6"/>
  <c r="J33" i="6" s="1"/>
  <c r="G32" i="6"/>
  <c r="F32" i="6"/>
  <c r="E32" i="6"/>
  <c r="I31" i="6"/>
  <c r="H31" i="6"/>
  <c r="J31" i="6" s="1"/>
  <c r="I30" i="6"/>
  <c r="K30" i="6" s="1"/>
  <c r="H30" i="6"/>
  <c r="J30" i="6" s="1"/>
  <c r="I29" i="6"/>
  <c r="H29" i="6"/>
  <c r="J29" i="6" s="1"/>
  <c r="I28" i="6"/>
  <c r="K28" i="6" s="1"/>
  <c r="H28" i="6"/>
  <c r="J28" i="6" s="1"/>
  <c r="I27" i="6"/>
  <c r="H27" i="6"/>
  <c r="I26" i="6"/>
  <c r="K26" i="6" s="1"/>
  <c r="L26" i="6" s="1"/>
  <c r="H26" i="6"/>
  <c r="I25" i="6"/>
  <c r="H25" i="6"/>
  <c r="I24" i="6"/>
  <c r="K24" i="6" s="1"/>
  <c r="L24" i="6" s="1"/>
  <c r="H24" i="6"/>
  <c r="G23" i="6"/>
  <c r="H23" i="6" s="1"/>
  <c r="F23" i="6"/>
  <c r="E23" i="6"/>
  <c r="I22" i="6"/>
  <c r="H22" i="6"/>
  <c r="J22" i="6" s="1"/>
  <c r="I21" i="6"/>
  <c r="K21" i="6" s="1"/>
  <c r="H21" i="6"/>
  <c r="J21" i="6" s="1"/>
  <c r="I20" i="6"/>
  <c r="H20" i="6"/>
  <c r="J20" i="6" s="1"/>
  <c r="I19" i="6"/>
  <c r="H19" i="6"/>
  <c r="J19" i="6" s="1"/>
  <c r="I18" i="6"/>
  <c r="H18" i="6"/>
  <c r="J18" i="6" s="1"/>
  <c r="G17" i="6"/>
  <c r="I17" i="6" s="1"/>
  <c r="K17" i="6" s="1"/>
  <c r="F17" i="6"/>
  <c r="E17" i="6"/>
  <c r="I16" i="6"/>
  <c r="H16" i="6"/>
  <c r="J16" i="6" s="1"/>
  <c r="I15" i="6"/>
  <c r="H15" i="6"/>
  <c r="I14" i="6"/>
  <c r="K14" i="6" s="1"/>
  <c r="L14" i="6" s="1"/>
  <c r="H14" i="6"/>
  <c r="I13" i="6"/>
  <c r="H13" i="6"/>
  <c r="J13" i="6" s="1"/>
  <c r="G12" i="6"/>
  <c r="H12" i="6" s="1"/>
  <c r="F12" i="6"/>
  <c r="E12" i="6"/>
  <c r="F19" i="4"/>
  <c r="H19" i="4" s="1"/>
  <c r="D18" i="4"/>
  <c r="F18" i="4" s="1"/>
  <c r="H18" i="4" s="1"/>
  <c r="C18" i="4"/>
  <c r="B18" i="4"/>
  <c r="F17" i="4"/>
  <c r="H17" i="4" s="1"/>
  <c r="E17" i="4"/>
  <c r="G17" i="4" s="1"/>
  <c r="D16" i="4"/>
  <c r="E16" i="4" s="1"/>
  <c r="G16" i="4" s="1"/>
  <c r="C16" i="4"/>
  <c r="B16" i="4"/>
  <c r="F15" i="4"/>
  <c r="E15" i="4"/>
  <c r="D14" i="4"/>
  <c r="C14" i="4"/>
  <c r="B14" i="4"/>
  <c r="F13" i="4"/>
  <c r="H13" i="4" s="1"/>
  <c r="D12" i="4"/>
  <c r="K293" i="2"/>
  <c r="J293" i="2"/>
  <c r="I292" i="2"/>
  <c r="H292" i="2"/>
  <c r="H291" i="2" s="1"/>
  <c r="G292" i="2"/>
  <c r="K289" i="2"/>
  <c r="J289" i="2"/>
  <c r="I288" i="2"/>
  <c r="K288" i="2" s="1"/>
  <c r="H288" i="2"/>
  <c r="G288" i="2"/>
  <c r="K287" i="2"/>
  <c r="M287" i="2" s="1"/>
  <c r="K286" i="2"/>
  <c r="M286" i="2" s="1"/>
  <c r="N286" i="2" s="1"/>
  <c r="J286" i="2"/>
  <c r="K285" i="2"/>
  <c r="J285" i="2"/>
  <c r="K284" i="2"/>
  <c r="M284" i="2" s="1"/>
  <c r="N284" i="2" s="1"/>
  <c r="J284" i="2"/>
  <c r="K283" i="2"/>
  <c r="M283" i="2" s="1"/>
  <c r="N283" i="2" s="1"/>
  <c r="J283" i="2"/>
  <c r="I282" i="2"/>
  <c r="H282" i="2"/>
  <c r="H281" i="2" s="1"/>
  <c r="H290" i="2" s="1"/>
  <c r="G282" i="2"/>
  <c r="K279" i="2"/>
  <c r="M279" i="2" s="1"/>
  <c r="N279" i="2" s="1"/>
  <c r="J279" i="2"/>
  <c r="K278" i="2"/>
  <c r="M278" i="2" s="1"/>
  <c r="N278" i="2" s="1"/>
  <c r="J278" i="2"/>
  <c r="I277" i="2"/>
  <c r="K277" i="2" s="1"/>
  <c r="H277" i="2"/>
  <c r="G277" i="2"/>
  <c r="K276" i="2"/>
  <c r="M276" i="2" s="1"/>
  <c r="N276" i="2" s="1"/>
  <c r="J276" i="2"/>
  <c r="K275" i="2"/>
  <c r="M275" i="2" s="1"/>
  <c r="N275" i="2" s="1"/>
  <c r="J275" i="2"/>
  <c r="K274" i="2"/>
  <c r="J274" i="2"/>
  <c r="K273" i="2"/>
  <c r="M273" i="2" s="1"/>
  <c r="N273" i="2" s="1"/>
  <c r="J273" i="2"/>
  <c r="K272" i="2"/>
  <c r="M272" i="2" s="1"/>
  <c r="I271" i="2"/>
  <c r="K271" i="2" s="1"/>
  <c r="M271" i="2" s="1"/>
  <c r="H271" i="2"/>
  <c r="G271" i="2"/>
  <c r="K261" i="2"/>
  <c r="M261" i="2" s="1"/>
  <c r="N261" i="2" s="1"/>
  <c r="J261" i="2"/>
  <c r="I260" i="2"/>
  <c r="K260" i="2" s="1"/>
  <c r="M260" i="2" s="1"/>
  <c r="H260" i="2"/>
  <c r="H259" i="2" s="1"/>
  <c r="G260" i="2"/>
  <c r="G259" i="2" s="1"/>
  <c r="K256" i="2"/>
  <c r="M256" i="2" s="1"/>
  <c r="N256" i="2" s="1"/>
  <c r="J256" i="2"/>
  <c r="I255" i="2"/>
  <c r="K255" i="2" s="1"/>
  <c r="H255" i="2"/>
  <c r="G255" i="2"/>
  <c r="G254" i="2" s="1"/>
  <c r="G257" i="2" s="1"/>
  <c r="K252" i="2"/>
  <c r="M252" i="2" s="1"/>
  <c r="N252" i="2" s="1"/>
  <c r="J252" i="2"/>
  <c r="I251" i="2"/>
  <c r="J251" i="2" s="1"/>
  <c r="H251" i="2"/>
  <c r="H250" i="2" s="1"/>
  <c r="G251" i="2"/>
  <c r="G250" i="2" s="1"/>
  <c r="G253" i="2" s="1"/>
  <c r="K248" i="2"/>
  <c r="M248" i="2" s="1"/>
  <c r="J248" i="2"/>
  <c r="K247" i="2"/>
  <c r="J247" i="2"/>
  <c r="I246" i="2"/>
  <c r="I245" i="2" s="1"/>
  <c r="H246" i="2"/>
  <c r="H245" i="2" s="1"/>
  <c r="G246" i="2"/>
  <c r="G245" i="2" s="1"/>
  <c r="G249" i="2" s="1"/>
  <c r="K243" i="2"/>
  <c r="J243" i="2"/>
  <c r="I242" i="2"/>
  <c r="H242" i="2"/>
  <c r="H241" i="2" s="1"/>
  <c r="G242" i="2"/>
  <c r="K239" i="2"/>
  <c r="J239" i="2"/>
  <c r="K238" i="2"/>
  <c r="M238" i="2" s="1"/>
  <c r="N238" i="2" s="1"/>
  <c r="J238" i="2"/>
  <c r="I237" i="2"/>
  <c r="I240" i="2" s="1"/>
  <c r="H237" i="2"/>
  <c r="H240" i="2" s="1"/>
  <c r="G237" i="2"/>
  <c r="G240" i="2" s="1"/>
  <c r="K234" i="2"/>
  <c r="J234" i="2"/>
  <c r="I233" i="2"/>
  <c r="J233" i="2" s="1"/>
  <c r="H233" i="2"/>
  <c r="G233" i="2"/>
  <c r="G232" i="2" s="1"/>
  <c r="G235" i="2" s="1"/>
  <c r="K230" i="2"/>
  <c r="M230" i="2" s="1"/>
  <c r="N230" i="2" s="1"/>
  <c r="J230" i="2"/>
  <c r="K229" i="2"/>
  <c r="J229" i="2"/>
  <c r="I228" i="2"/>
  <c r="K228" i="2" s="1"/>
  <c r="M228" i="2" s="1"/>
  <c r="H228" i="2"/>
  <c r="G228" i="2"/>
  <c r="K227" i="2"/>
  <c r="M227" i="2" s="1"/>
  <c r="N227" i="2" s="1"/>
  <c r="J227" i="2"/>
  <c r="K226" i="2"/>
  <c r="J226" i="2"/>
  <c r="I225" i="2"/>
  <c r="K225" i="2" s="1"/>
  <c r="H225" i="2"/>
  <c r="G225" i="2"/>
  <c r="K224" i="2"/>
  <c r="M224" i="2" s="1"/>
  <c r="N224" i="2" s="1"/>
  <c r="J224" i="2"/>
  <c r="I223" i="2"/>
  <c r="K223" i="2" s="1"/>
  <c r="H223" i="2"/>
  <c r="G223" i="2"/>
  <c r="K222" i="2"/>
  <c r="M222" i="2" s="1"/>
  <c r="N222" i="2" s="1"/>
  <c r="J222" i="2"/>
  <c r="K221" i="2"/>
  <c r="M221" i="2" s="1"/>
  <c r="N221" i="2" s="1"/>
  <c r="J221" i="2"/>
  <c r="I220" i="2"/>
  <c r="K220" i="2" s="1"/>
  <c r="H220" i="2"/>
  <c r="G220" i="2"/>
  <c r="K217" i="2"/>
  <c r="M217" i="2" s="1"/>
  <c r="N217" i="2" s="1"/>
  <c r="J217" i="2"/>
  <c r="K216" i="2"/>
  <c r="M216" i="2" s="1"/>
  <c r="N216" i="2" s="1"/>
  <c r="J216" i="2"/>
  <c r="I215" i="2"/>
  <c r="K215" i="2" s="1"/>
  <c r="H215" i="2"/>
  <c r="G215" i="2"/>
  <c r="K214" i="2"/>
  <c r="J214" i="2"/>
  <c r="I213" i="2"/>
  <c r="K213" i="2" s="1"/>
  <c r="H213" i="2"/>
  <c r="G213" i="2"/>
  <c r="K212" i="2"/>
  <c r="M212" i="2" s="1"/>
  <c r="N212" i="2" s="1"/>
  <c r="J212" i="2"/>
  <c r="I211" i="2"/>
  <c r="H211" i="2"/>
  <c r="G211" i="2"/>
  <c r="K210" i="2"/>
  <c r="J210" i="2"/>
  <c r="K209" i="2"/>
  <c r="M209" i="2" s="1"/>
  <c r="N209" i="2" s="1"/>
  <c r="J209" i="2"/>
  <c r="I208" i="2"/>
  <c r="H208" i="2"/>
  <c r="G208" i="2"/>
  <c r="K205" i="2"/>
  <c r="J205" i="2"/>
  <c r="G205" i="2"/>
  <c r="G199" i="2" s="1"/>
  <c r="K204" i="2"/>
  <c r="J204" i="2"/>
  <c r="K203" i="2"/>
  <c r="J203" i="2"/>
  <c r="K202" i="2"/>
  <c r="M202" i="2" s="1"/>
  <c r="N202" i="2" s="1"/>
  <c r="J202" i="2"/>
  <c r="K201" i="2"/>
  <c r="M201" i="2" s="1"/>
  <c r="N201" i="2" s="1"/>
  <c r="J201" i="2"/>
  <c r="K200" i="2"/>
  <c r="J200" i="2"/>
  <c r="I199" i="2"/>
  <c r="K199" i="2" s="1"/>
  <c r="H199" i="2"/>
  <c r="K198" i="2"/>
  <c r="M198" i="2" s="1"/>
  <c r="N198" i="2" s="1"/>
  <c r="J198" i="2"/>
  <c r="K197" i="2"/>
  <c r="J197" i="2"/>
  <c r="K196" i="2"/>
  <c r="M196" i="2" s="1"/>
  <c r="N196" i="2" s="1"/>
  <c r="J196" i="2"/>
  <c r="K195" i="2"/>
  <c r="M195" i="2" s="1"/>
  <c r="N195" i="2" s="1"/>
  <c r="J195" i="2"/>
  <c r="K194" i="2"/>
  <c r="M194" i="2" s="1"/>
  <c r="N194" i="2" s="1"/>
  <c r="J194" i="2"/>
  <c r="K193" i="2"/>
  <c r="J193" i="2"/>
  <c r="K192" i="2"/>
  <c r="M192" i="2" s="1"/>
  <c r="N192" i="2" s="1"/>
  <c r="J192" i="2"/>
  <c r="K191" i="2"/>
  <c r="M191" i="2" s="1"/>
  <c r="N191" i="2" s="1"/>
  <c r="J191" i="2"/>
  <c r="I190" i="2"/>
  <c r="K190" i="2" s="1"/>
  <c r="H190" i="2"/>
  <c r="G190" i="2"/>
  <c r="K189" i="2"/>
  <c r="J189" i="2"/>
  <c r="K188" i="2"/>
  <c r="M188" i="2" s="1"/>
  <c r="N188" i="2" s="1"/>
  <c r="J188" i="2"/>
  <c r="K187" i="2"/>
  <c r="M187" i="2" s="1"/>
  <c r="N187" i="2" s="1"/>
  <c r="J187" i="2"/>
  <c r="K186" i="2"/>
  <c r="J186" i="2"/>
  <c r="K185" i="2"/>
  <c r="M185" i="2" s="1"/>
  <c r="N185" i="2" s="1"/>
  <c r="J185" i="2"/>
  <c r="K184" i="2"/>
  <c r="M184" i="2" s="1"/>
  <c r="N184" i="2" s="1"/>
  <c r="J184" i="2"/>
  <c r="I183" i="2"/>
  <c r="K183" i="2" s="1"/>
  <c r="M183" i="2" s="1"/>
  <c r="H183" i="2"/>
  <c r="G183" i="2"/>
  <c r="K182" i="2"/>
  <c r="M182" i="2" s="1"/>
  <c r="N182" i="2" s="1"/>
  <c r="J182" i="2"/>
  <c r="K181" i="2"/>
  <c r="M181" i="2" s="1"/>
  <c r="N181" i="2" s="1"/>
  <c r="J181" i="2"/>
  <c r="K180" i="2"/>
  <c r="M180" i="2" s="1"/>
  <c r="N180" i="2" s="1"/>
  <c r="J180" i="2"/>
  <c r="I179" i="2"/>
  <c r="K179" i="2" s="1"/>
  <c r="H179" i="2"/>
  <c r="G179" i="2"/>
  <c r="K176" i="2"/>
  <c r="M176" i="2" s="1"/>
  <c r="N176" i="2" s="1"/>
  <c r="J176" i="2"/>
  <c r="K175" i="2"/>
  <c r="M175" i="2" s="1"/>
  <c r="N175" i="2" s="1"/>
  <c r="J175" i="2"/>
  <c r="K174" i="2"/>
  <c r="J174" i="2"/>
  <c r="K173" i="2"/>
  <c r="J173" i="2"/>
  <c r="K172" i="2"/>
  <c r="M172" i="2" s="1"/>
  <c r="N172" i="2" s="1"/>
  <c r="J172" i="2"/>
  <c r="K171" i="2"/>
  <c r="M171" i="2" s="1"/>
  <c r="N171" i="2" s="1"/>
  <c r="J171" i="2"/>
  <c r="I170" i="2"/>
  <c r="K170" i="2" s="1"/>
  <c r="H170" i="2"/>
  <c r="G170" i="2"/>
  <c r="K169" i="2"/>
  <c r="M169" i="2" s="1"/>
  <c r="N169" i="2" s="1"/>
  <c r="J169" i="2"/>
  <c r="K168" i="2"/>
  <c r="M168" i="2" s="1"/>
  <c r="N168" i="2" s="1"/>
  <c r="J168" i="2"/>
  <c r="K167" i="2"/>
  <c r="J167" i="2"/>
  <c r="K166" i="2"/>
  <c r="J166" i="2"/>
  <c r="K165" i="2"/>
  <c r="M165" i="2" s="1"/>
  <c r="N165" i="2" s="1"/>
  <c r="J165" i="2"/>
  <c r="K164" i="2"/>
  <c r="M164" i="2" s="1"/>
  <c r="N164" i="2" s="1"/>
  <c r="J164" i="2"/>
  <c r="K163" i="2"/>
  <c r="J163" i="2"/>
  <c r="K162" i="2"/>
  <c r="M162" i="2" s="1"/>
  <c r="N162" i="2" s="1"/>
  <c r="J162" i="2"/>
  <c r="I161" i="2"/>
  <c r="H161" i="2"/>
  <c r="G161" i="2"/>
  <c r="K160" i="2"/>
  <c r="J160" i="2"/>
  <c r="K159" i="2"/>
  <c r="J159" i="2"/>
  <c r="K158" i="2"/>
  <c r="M158" i="2" s="1"/>
  <c r="N158" i="2" s="1"/>
  <c r="J158" i="2"/>
  <c r="K157" i="2"/>
  <c r="M157" i="2" s="1"/>
  <c r="N157" i="2" s="1"/>
  <c r="J157" i="2"/>
  <c r="K156" i="2"/>
  <c r="J156" i="2"/>
  <c r="K155" i="2"/>
  <c r="J155" i="2"/>
  <c r="I154" i="2"/>
  <c r="H154" i="2"/>
  <c r="G154" i="2"/>
  <c r="K153" i="2"/>
  <c r="J153" i="2"/>
  <c r="K152" i="2"/>
  <c r="J152" i="2"/>
  <c r="K151" i="2"/>
  <c r="M151" i="2" s="1"/>
  <c r="N151" i="2" s="1"/>
  <c r="J151" i="2"/>
  <c r="I150" i="2"/>
  <c r="J150" i="2" s="1"/>
  <c r="H150" i="2"/>
  <c r="G150" i="2"/>
  <c r="K147" i="2"/>
  <c r="J147" i="2"/>
  <c r="H147" i="2"/>
  <c r="H140" i="2" s="1"/>
  <c r="G147" i="2"/>
  <c r="K146" i="2"/>
  <c r="J146" i="2"/>
  <c r="K145" i="2"/>
  <c r="J145" i="2"/>
  <c r="K144" i="2"/>
  <c r="M144" i="2" s="1"/>
  <c r="N144" i="2" s="1"/>
  <c r="J144" i="2"/>
  <c r="K143" i="2"/>
  <c r="M143" i="2" s="1"/>
  <c r="N143" i="2" s="1"/>
  <c r="J143" i="2"/>
  <c r="K142" i="2"/>
  <c r="J142" i="2"/>
  <c r="K141" i="2"/>
  <c r="J141" i="2"/>
  <c r="I140" i="2"/>
  <c r="K139" i="2"/>
  <c r="J139" i="2"/>
  <c r="K138" i="2"/>
  <c r="J138" i="2"/>
  <c r="K137" i="2"/>
  <c r="M137" i="2" s="1"/>
  <c r="N137" i="2" s="1"/>
  <c r="J137" i="2"/>
  <c r="G137" i="2"/>
  <c r="K136" i="2"/>
  <c r="M136" i="2" s="1"/>
  <c r="N136" i="2" s="1"/>
  <c r="J136" i="2"/>
  <c r="K135" i="2"/>
  <c r="M135" i="2" s="1"/>
  <c r="N135" i="2" s="1"/>
  <c r="J135" i="2"/>
  <c r="K134" i="2"/>
  <c r="J134" i="2"/>
  <c r="H134" i="2"/>
  <c r="G134" i="2"/>
  <c r="K133" i="2"/>
  <c r="M133" i="2" s="1"/>
  <c r="N133" i="2" s="1"/>
  <c r="J133" i="2"/>
  <c r="K132" i="2"/>
  <c r="J132" i="2"/>
  <c r="I131" i="2"/>
  <c r="K131" i="2" s="1"/>
  <c r="H131" i="2"/>
  <c r="G131" i="2"/>
  <c r="K130" i="2"/>
  <c r="M130" i="2" s="1"/>
  <c r="N130" i="2" s="1"/>
  <c r="J130" i="2"/>
  <c r="K129" i="2"/>
  <c r="J129" i="2"/>
  <c r="K128" i="2"/>
  <c r="M128" i="2" s="1"/>
  <c r="N128" i="2" s="1"/>
  <c r="J128" i="2"/>
  <c r="K127" i="2"/>
  <c r="M127" i="2" s="1"/>
  <c r="N127" i="2" s="1"/>
  <c r="J127" i="2"/>
  <c r="K126" i="2"/>
  <c r="M126" i="2" s="1"/>
  <c r="N126" i="2" s="1"/>
  <c r="J126" i="2"/>
  <c r="K125" i="2"/>
  <c r="J125" i="2"/>
  <c r="I124" i="2"/>
  <c r="K124" i="2" s="1"/>
  <c r="H124" i="2"/>
  <c r="G124" i="2"/>
  <c r="K123" i="2"/>
  <c r="M123" i="2" s="1"/>
  <c r="N123" i="2" s="1"/>
  <c r="J123" i="2"/>
  <c r="K122" i="2"/>
  <c r="J122" i="2"/>
  <c r="K121" i="2"/>
  <c r="J121" i="2"/>
  <c r="I120" i="2"/>
  <c r="H120" i="2"/>
  <c r="G120" i="2"/>
  <c r="K117" i="2"/>
  <c r="J117" i="2"/>
  <c r="L117" i="2" s="1"/>
  <c r="H117" i="2"/>
  <c r="H111" i="2" s="1"/>
  <c r="G117" i="2"/>
  <c r="G111" i="2" s="1"/>
  <c r="K116" i="2"/>
  <c r="M116" i="2" s="1"/>
  <c r="N116" i="2" s="1"/>
  <c r="J116" i="2"/>
  <c r="K115" i="2"/>
  <c r="J115" i="2"/>
  <c r="L115" i="2" s="1"/>
  <c r="K114" i="2"/>
  <c r="M114" i="2" s="1"/>
  <c r="N114" i="2" s="1"/>
  <c r="J114" i="2"/>
  <c r="K113" i="2"/>
  <c r="M113" i="2" s="1"/>
  <c r="J113" i="2"/>
  <c r="L113" i="2" s="1"/>
  <c r="K112" i="2"/>
  <c r="M112" i="2" s="1"/>
  <c r="J112" i="2"/>
  <c r="L112" i="2" s="1"/>
  <c r="I111" i="2"/>
  <c r="J111" i="2" s="1"/>
  <c r="K110" i="2"/>
  <c r="M110" i="2" s="1"/>
  <c r="J110" i="2"/>
  <c r="L110" i="2" s="1"/>
  <c r="K109" i="2"/>
  <c r="M109" i="2" s="1"/>
  <c r="J109" i="2"/>
  <c r="L109" i="2" s="1"/>
  <c r="K108" i="2"/>
  <c r="J108" i="2"/>
  <c r="L108" i="2" s="1"/>
  <c r="H108" i="2"/>
  <c r="K107" i="2"/>
  <c r="J107" i="2"/>
  <c r="L107" i="2" s="1"/>
  <c r="K106" i="2"/>
  <c r="J106" i="2"/>
  <c r="K105" i="2"/>
  <c r="M105" i="2" s="1"/>
  <c r="N105" i="2" s="1"/>
  <c r="J105" i="2"/>
  <c r="K104" i="2"/>
  <c r="M104" i="2" s="1"/>
  <c r="N104" i="2" s="1"/>
  <c r="J104" i="2"/>
  <c r="K103" i="2"/>
  <c r="J103" i="2"/>
  <c r="L103" i="2" s="1"/>
  <c r="K102" i="2"/>
  <c r="J102" i="2"/>
  <c r="I101" i="2"/>
  <c r="G101" i="2"/>
  <c r="K100" i="2"/>
  <c r="J100" i="2"/>
  <c r="L100" i="2" s="1"/>
  <c r="K99" i="2"/>
  <c r="J99" i="2"/>
  <c r="L99" i="2" s="1"/>
  <c r="K98" i="2"/>
  <c r="M98" i="2" s="1"/>
  <c r="J98" i="2"/>
  <c r="L98" i="2" s="1"/>
  <c r="K97" i="2"/>
  <c r="M97" i="2" s="1"/>
  <c r="J97" i="2"/>
  <c r="L97" i="2" s="1"/>
  <c r="K96" i="2"/>
  <c r="J96" i="2"/>
  <c r="L96" i="2" s="1"/>
  <c r="K95" i="2"/>
  <c r="M95" i="2" s="1"/>
  <c r="J95" i="2"/>
  <c r="L95" i="2" s="1"/>
  <c r="I94" i="2"/>
  <c r="H94" i="2"/>
  <c r="G94" i="2"/>
  <c r="K93" i="2"/>
  <c r="J93" i="2"/>
  <c r="L93" i="2" s="1"/>
  <c r="K92" i="2"/>
  <c r="J92" i="2"/>
  <c r="K91" i="2"/>
  <c r="M91" i="2" s="1"/>
  <c r="J91" i="2"/>
  <c r="L91" i="2" s="1"/>
  <c r="H91" i="2"/>
  <c r="K90" i="2"/>
  <c r="J90" i="2"/>
  <c r="L90" i="2" s="1"/>
  <c r="I89" i="2"/>
  <c r="J89" i="2" s="1"/>
  <c r="H89" i="2"/>
  <c r="G89" i="2"/>
  <c r="K86" i="2"/>
  <c r="J86" i="2"/>
  <c r="I85" i="2"/>
  <c r="H85" i="2"/>
  <c r="G85" i="2"/>
  <c r="K84" i="2"/>
  <c r="J84" i="2"/>
  <c r="I83" i="2"/>
  <c r="K83" i="2" s="1"/>
  <c r="H83" i="2"/>
  <c r="G83" i="2"/>
  <c r="K82" i="2"/>
  <c r="M82" i="2" s="1"/>
  <c r="N82" i="2" s="1"/>
  <c r="J82" i="2"/>
  <c r="I81" i="2"/>
  <c r="K81" i="2" s="1"/>
  <c r="H81" i="2"/>
  <c r="G81" i="2"/>
  <c r="K78" i="2"/>
  <c r="M78" i="2" s="1"/>
  <c r="N78" i="2" s="1"/>
  <c r="J78" i="2"/>
  <c r="K77" i="2"/>
  <c r="M77" i="2" s="1"/>
  <c r="N77" i="2" s="1"/>
  <c r="J77" i="2"/>
  <c r="I76" i="2"/>
  <c r="K76" i="2" s="1"/>
  <c r="H76" i="2"/>
  <c r="G76" i="2"/>
  <c r="K75" i="2"/>
  <c r="M75" i="2" s="1"/>
  <c r="N75" i="2" s="1"/>
  <c r="J75" i="2"/>
  <c r="I74" i="2"/>
  <c r="J74" i="2" s="1"/>
  <c r="H74" i="2"/>
  <c r="G74" i="2"/>
  <c r="K73" i="2"/>
  <c r="M73" i="2" s="1"/>
  <c r="N73" i="2" s="1"/>
  <c r="J73" i="2"/>
  <c r="K72" i="2"/>
  <c r="M72" i="2" s="1"/>
  <c r="N72" i="2" s="1"/>
  <c r="J72" i="2"/>
  <c r="I71" i="2"/>
  <c r="K71" i="2" s="1"/>
  <c r="H71" i="2"/>
  <c r="G71" i="2"/>
  <c r="K68" i="2"/>
  <c r="M68" i="2" s="1"/>
  <c r="N68" i="2" s="1"/>
  <c r="J68" i="2"/>
  <c r="I67" i="2"/>
  <c r="K67" i="2" s="1"/>
  <c r="M67" i="2" s="1"/>
  <c r="H67" i="2"/>
  <c r="G67" i="2"/>
  <c r="K66" i="2"/>
  <c r="M66" i="2" s="1"/>
  <c r="N66" i="2" s="1"/>
  <c r="J66" i="2"/>
  <c r="I65" i="2"/>
  <c r="J65" i="2" s="1"/>
  <c r="H65" i="2"/>
  <c r="G65" i="2"/>
  <c r="K62" i="2"/>
  <c r="M62" i="2" s="1"/>
  <c r="J62" i="2"/>
  <c r="L62" i="2" s="1"/>
  <c r="I61" i="2"/>
  <c r="K61" i="2" s="1"/>
  <c r="H61" i="2"/>
  <c r="G61" i="2"/>
  <c r="K60" i="2"/>
  <c r="M60" i="2" s="1"/>
  <c r="J60" i="2"/>
  <c r="L60" i="2" s="1"/>
  <c r="I59" i="2"/>
  <c r="K59" i="2" s="1"/>
  <c r="H59" i="2"/>
  <c r="G59" i="2"/>
  <c r="K58" i="2"/>
  <c r="M58" i="2" s="1"/>
  <c r="J58" i="2"/>
  <c r="L58" i="2" s="1"/>
  <c r="I57" i="2"/>
  <c r="K57" i="2" s="1"/>
  <c r="H57" i="2"/>
  <c r="G57" i="2"/>
  <c r="J47" i="2"/>
  <c r="L47" i="2" s="1"/>
  <c r="K45" i="2"/>
  <c r="J45" i="2"/>
  <c r="L45" i="2" s="1"/>
  <c r="I44" i="2"/>
  <c r="K44" i="2" s="1"/>
  <c r="H44" i="2"/>
  <c r="H46" i="2" s="1"/>
  <c r="G44" i="2"/>
  <c r="G43" i="2" s="1"/>
  <c r="K41" i="2"/>
  <c r="M41" i="2" s="1"/>
  <c r="J41" i="2"/>
  <c r="L41" i="2" s="1"/>
  <c r="K40" i="2"/>
  <c r="J40" i="2"/>
  <c r="L40" i="2" s="1"/>
  <c r="I39" i="2"/>
  <c r="K39" i="2" s="1"/>
  <c r="H39" i="2"/>
  <c r="G39" i="2"/>
  <c r="G38" i="2" s="1"/>
  <c r="I37" i="2"/>
  <c r="K37" i="2" s="1"/>
  <c r="H37" i="2"/>
  <c r="G37" i="2"/>
  <c r="K36" i="2"/>
  <c r="M36" i="2" s="1"/>
  <c r="N36" i="2" s="1"/>
  <c r="J36" i="2"/>
  <c r="I35" i="2"/>
  <c r="K35" i="2" s="1"/>
  <c r="H35" i="2"/>
  <c r="G35" i="2"/>
  <c r="I34" i="2"/>
  <c r="K34" i="2" s="1"/>
  <c r="M34" i="2" s="1"/>
  <c r="H34" i="2"/>
  <c r="G34" i="2"/>
  <c r="K33" i="2"/>
  <c r="M33" i="2" s="1"/>
  <c r="I32" i="2"/>
  <c r="K32" i="2" s="1"/>
  <c r="M32" i="2" s="1"/>
  <c r="H32" i="2"/>
  <c r="G32" i="2"/>
  <c r="I30" i="2"/>
  <c r="J30" i="2" s="1"/>
  <c r="L30" i="2" s="1"/>
  <c r="H30" i="2"/>
  <c r="G30" i="2"/>
  <c r="K29" i="2"/>
  <c r="J29" i="2"/>
  <c r="L29" i="2" s="1"/>
  <c r="I28" i="2"/>
  <c r="K28" i="2" s="1"/>
  <c r="H28" i="2"/>
  <c r="G28" i="2"/>
  <c r="G27" i="2" s="1"/>
  <c r="K25" i="2"/>
  <c r="M25" i="2" s="1"/>
  <c r="N25" i="2" s="1"/>
  <c r="J25" i="2"/>
  <c r="K24" i="2"/>
  <c r="J24" i="2"/>
  <c r="L24" i="2" s="1"/>
  <c r="I23" i="2"/>
  <c r="K23" i="2" s="1"/>
  <c r="H23" i="2"/>
  <c r="H26" i="2" s="1"/>
  <c r="G23" i="2"/>
  <c r="G22" i="2" s="1"/>
  <c r="I21" i="2"/>
  <c r="K21" i="2" s="1"/>
  <c r="H21" i="2"/>
  <c r="G21" i="2"/>
  <c r="K20" i="2"/>
  <c r="M20" i="2" s="1"/>
  <c r="J20" i="2"/>
  <c r="L20" i="2" s="1"/>
  <c r="I19" i="2"/>
  <c r="K19" i="2" s="1"/>
  <c r="H19" i="2"/>
  <c r="G19" i="2"/>
  <c r="K17" i="2"/>
  <c r="J17" i="2"/>
  <c r="L17" i="2" s="1"/>
  <c r="I16" i="2"/>
  <c r="K16" i="2" s="1"/>
  <c r="M16" i="2" s="1"/>
  <c r="I15" i="2"/>
  <c r="I18" i="2" s="1"/>
  <c r="H15" i="2"/>
  <c r="G15" i="2"/>
  <c r="G18" i="2" s="1"/>
  <c r="M13" i="2"/>
  <c r="M12" i="2" s="1"/>
  <c r="J13" i="2"/>
  <c r="K12" i="2"/>
  <c r="I12" i="2"/>
  <c r="I14" i="2" s="1"/>
  <c r="H12" i="2"/>
  <c r="H14" i="2" s="1"/>
  <c r="G12" i="2"/>
  <c r="G14" i="2" s="1"/>
  <c r="G13" i="1"/>
  <c r="I13" i="1" s="1"/>
  <c r="G12" i="1"/>
  <c r="I12" i="1" s="1"/>
  <c r="F11" i="1"/>
  <c r="G10" i="1"/>
  <c r="G9" i="1"/>
  <c r="I9" i="1" s="1"/>
  <c r="F8" i="1"/>
  <c r="B11" i="4" l="1"/>
  <c r="B10" i="4" s="1"/>
  <c r="L284" i="2"/>
  <c r="L286" i="2"/>
  <c r="L275" i="2"/>
  <c r="I219" i="2"/>
  <c r="J220" i="2"/>
  <c r="L181" i="2"/>
  <c r="G64" i="2"/>
  <c r="H22" i="2"/>
  <c r="G31" i="2"/>
  <c r="G149" i="2"/>
  <c r="G177" i="2" s="1"/>
  <c r="G219" i="2"/>
  <c r="G231" i="2" s="1"/>
  <c r="G11" i="1"/>
  <c r="I11" i="1" s="1"/>
  <c r="H11" i="1"/>
  <c r="G80" i="2"/>
  <c r="G87" i="2" s="1"/>
  <c r="J12" i="2"/>
  <c r="L13" i="2"/>
  <c r="K74" i="2"/>
  <c r="M74" i="2" s="1"/>
  <c r="L279" i="2"/>
  <c r="H64" i="2"/>
  <c r="J131" i="2"/>
  <c r="G178" i="2"/>
  <c r="G206" i="2" s="1"/>
  <c r="L276" i="2"/>
  <c r="J61" i="2"/>
  <c r="L61" i="2" s="1"/>
  <c r="H43" i="2"/>
  <c r="L104" i="2"/>
  <c r="L137" i="2"/>
  <c r="L172" i="2"/>
  <c r="L176" i="2"/>
  <c r="L78" i="2"/>
  <c r="L128" i="2"/>
  <c r="L188" i="2"/>
  <c r="L248" i="2"/>
  <c r="L195" i="2"/>
  <c r="L201" i="2"/>
  <c r="L105" i="2"/>
  <c r="L123" i="2"/>
  <c r="L130" i="2"/>
  <c r="L133" i="2"/>
  <c r="L136" i="2"/>
  <c r="L185" i="2"/>
  <c r="I250" i="2"/>
  <c r="J250" i="2" s="1"/>
  <c r="K251" i="2"/>
  <c r="M251" i="2" s="1"/>
  <c r="L127" i="2"/>
  <c r="J44" i="2"/>
  <c r="L44" i="2" s="1"/>
  <c r="L283" i="2"/>
  <c r="N111" i="2"/>
  <c r="L111" i="2" s="1"/>
  <c r="L114" i="2"/>
  <c r="L162" i="2"/>
  <c r="L75" i="2"/>
  <c r="N74" i="2"/>
  <c r="L74" i="2" s="1"/>
  <c r="N220" i="2"/>
  <c r="L221" i="2"/>
  <c r="L25" i="2"/>
  <c r="N35" i="2"/>
  <c r="L36" i="2"/>
  <c r="N76" i="2"/>
  <c r="L77" i="2"/>
  <c r="N81" i="2"/>
  <c r="L82" i="2"/>
  <c r="L144" i="2"/>
  <c r="L158" i="2"/>
  <c r="L165" i="2"/>
  <c r="L169" i="2"/>
  <c r="L180" i="2"/>
  <c r="N179" i="2"/>
  <c r="N211" i="2"/>
  <c r="L212" i="2"/>
  <c r="L238" i="2"/>
  <c r="L261" i="2"/>
  <c r="N260" i="2"/>
  <c r="J15" i="2"/>
  <c r="L66" i="2"/>
  <c r="N65" i="2"/>
  <c r="L73" i="2"/>
  <c r="L116" i="2"/>
  <c r="L126" i="2"/>
  <c r="L135" i="2"/>
  <c r="L151" i="2"/>
  <c r="L171" i="2"/>
  <c r="L175" i="2"/>
  <c r="L182" i="2"/>
  <c r="L187" i="2"/>
  <c r="L192" i="2"/>
  <c r="L194" i="2"/>
  <c r="L196" i="2"/>
  <c r="L198" i="2"/>
  <c r="L202" i="2"/>
  <c r="L209" i="2"/>
  <c r="L222" i="2"/>
  <c r="L227" i="2"/>
  <c r="L230" i="2"/>
  <c r="L252" i="2"/>
  <c r="N251" i="2"/>
  <c r="N277" i="2"/>
  <c r="L278" i="2"/>
  <c r="L72" i="2"/>
  <c r="N71" i="2"/>
  <c r="L191" i="2"/>
  <c r="L217" i="2"/>
  <c r="N67" i="2"/>
  <c r="L68" i="2"/>
  <c r="L143" i="2"/>
  <c r="L157" i="2"/>
  <c r="L164" i="2"/>
  <c r="L168" i="2"/>
  <c r="L184" i="2"/>
  <c r="N215" i="2"/>
  <c r="L216" i="2"/>
  <c r="N223" i="2"/>
  <c r="L224" i="2"/>
  <c r="L256" i="2"/>
  <c r="N255" i="2"/>
  <c r="L273" i="2"/>
  <c r="E60" i="6"/>
  <c r="E59" i="6" s="1"/>
  <c r="E58" i="6" s="1"/>
  <c r="E57" i="6" s="1"/>
  <c r="H61" i="6"/>
  <c r="G60" i="6"/>
  <c r="F60" i="6"/>
  <c r="F59" i="6" s="1"/>
  <c r="F58" i="6" s="1"/>
  <c r="F57" i="6" s="1"/>
  <c r="I106" i="6"/>
  <c r="J187" i="6"/>
  <c r="J191" i="6"/>
  <c r="J222" i="6"/>
  <c r="J226" i="6"/>
  <c r="J248" i="6"/>
  <c r="L41" i="6"/>
  <c r="G395" i="6"/>
  <c r="H395" i="6" s="1"/>
  <c r="E402" i="6"/>
  <c r="E401" i="6" s="1"/>
  <c r="E400" i="6" s="1"/>
  <c r="J181" i="6"/>
  <c r="J220" i="6"/>
  <c r="J442" i="6"/>
  <c r="L441" i="6"/>
  <c r="L123" i="6"/>
  <c r="L122" i="6" s="1"/>
  <c r="L133" i="6"/>
  <c r="L134" i="6"/>
  <c r="L140" i="6"/>
  <c r="L139" i="6"/>
  <c r="L127" i="6"/>
  <c r="L126" i="6"/>
  <c r="J172" i="6"/>
  <c r="E178" i="6"/>
  <c r="J259" i="6"/>
  <c r="J275" i="6"/>
  <c r="J452" i="6"/>
  <c r="G409" i="6"/>
  <c r="H409" i="6" s="1"/>
  <c r="J409" i="6" s="1"/>
  <c r="J124" i="6"/>
  <c r="I47" i="6"/>
  <c r="K47" i="6" s="1"/>
  <c r="J229" i="6"/>
  <c r="J262" i="6"/>
  <c r="J385" i="6"/>
  <c r="J387" i="6"/>
  <c r="J444" i="6"/>
  <c r="J170" i="6"/>
  <c r="F383" i="6"/>
  <c r="F382" i="6" s="1"/>
  <c r="J216" i="6"/>
  <c r="H239" i="6"/>
  <c r="J241" i="6"/>
  <c r="J249" i="6"/>
  <c r="H329" i="6"/>
  <c r="F413" i="6"/>
  <c r="J423" i="6"/>
  <c r="J66" i="6"/>
  <c r="J68" i="6"/>
  <c r="J144" i="6"/>
  <c r="J243" i="6"/>
  <c r="J294" i="6"/>
  <c r="J131" i="6"/>
  <c r="J320" i="6"/>
  <c r="J105" i="6"/>
  <c r="J117" i="6"/>
  <c r="J14" i="6"/>
  <c r="J138" i="6"/>
  <c r="J201" i="6"/>
  <c r="J233" i="6"/>
  <c r="J237" i="6"/>
  <c r="J264" i="6"/>
  <c r="J266" i="6"/>
  <c r="J268" i="6"/>
  <c r="J292" i="6"/>
  <c r="J297" i="6"/>
  <c r="J367" i="6"/>
  <c r="J24" i="6"/>
  <c r="J26" i="6"/>
  <c r="J107" i="6"/>
  <c r="J121" i="6"/>
  <c r="J125" i="6"/>
  <c r="J204" i="6"/>
  <c r="J280" i="6"/>
  <c r="J291" i="6"/>
  <c r="J312" i="6"/>
  <c r="J314" i="6"/>
  <c r="J328" i="6"/>
  <c r="J331" i="6"/>
  <c r="I339" i="6"/>
  <c r="K339" i="6" s="1"/>
  <c r="L339" i="6" s="1"/>
  <c r="J339" i="6" s="1"/>
  <c r="H405" i="6"/>
  <c r="H424" i="6"/>
  <c r="K15" i="6"/>
  <c r="L15" i="6" s="1"/>
  <c r="J15" i="6" s="1"/>
  <c r="K119" i="6"/>
  <c r="I390" i="6"/>
  <c r="K390" i="6" s="1"/>
  <c r="J390" i="6" s="1"/>
  <c r="F445" i="6"/>
  <c r="K232" i="6"/>
  <c r="E359" i="6"/>
  <c r="E358" i="6" s="1"/>
  <c r="G178" i="6"/>
  <c r="I178" i="6" s="1"/>
  <c r="K178" i="6" s="1"/>
  <c r="G247" i="6"/>
  <c r="H247" i="6" s="1"/>
  <c r="K254" i="6"/>
  <c r="L254" i="6" s="1"/>
  <c r="G298" i="6"/>
  <c r="I298" i="6" s="1"/>
  <c r="I299" i="6"/>
  <c r="K299" i="6" s="1"/>
  <c r="H304" i="6"/>
  <c r="J304" i="6" s="1"/>
  <c r="K324" i="6"/>
  <c r="L324" i="6" s="1"/>
  <c r="K79" i="6"/>
  <c r="G210" i="6"/>
  <c r="I210" i="6" s="1"/>
  <c r="K37" i="6"/>
  <c r="H39" i="6"/>
  <c r="F44" i="6"/>
  <c r="I45" i="6"/>
  <c r="G76" i="6"/>
  <c r="G75" i="6" s="1"/>
  <c r="H77" i="6"/>
  <c r="J77" i="6" s="1"/>
  <c r="G136" i="6"/>
  <c r="H136" i="6" s="1"/>
  <c r="F141" i="6"/>
  <c r="I284" i="6"/>
  <c r="K284" i="6" s="1"/>
  <c r="F289" i="6"/>
  <c r="G310" i="6"/>
  <c r="I310" i="6" s="1"/>
  <c r="I311" i="6"/>
  <c r="K311" i="6" s="1"/>
  <c r="H398" i="6"/>
  <c r="K421" i="6"/>
  <c r="L421" i="6" s="1"/>
  <c r="I448" i="6"/>
  <c r="I450" i="6"/>
  <c r="K450" i="6" s="1"/>
  <c r="K453" i="6"/>
  <c r="L453" i="6" s="1"/>
  <c r="J453" i="6" s="1"/>
  <c r="K19" i="6"/>
  <c r="G129" i="6"/>
  <c r="I129" i="6" s="1"/>
  <c r="K22" i="6"/>
  <c r="I23" i="6"/>
  <c r="I61" i="6"/>
  <c r="K61" i="6" s="1"/>
  <c r="G83" i="6"/>
  <c r="H83" i="6" s="1"/>
  <c r="I84" i="6"/>
  <c r="E289" i="6"/>
  <c r="I293" i="6"/>
  <c r="K293" i="6" s="1"/>
  <c r="J293" i="6" s="1"/>
  <c r="K348" i="6"/>
  <c r="L348" i="6" s="1"/>
  <c r="K349" i="6"/>
  <c r="L349" i="6" s="1"/>
  <c r="J349" i="6" s="1"/>
  <c r="I350" i="6"/>
  <c r="K351" i="6"/>
  <c r="L351" i="6" s="1"/>
  <c r="I403" i="6"/>
  <c r="F438" i="6"/>
  <c r="H439" i="6"/>
  <c r="D11" i="4"/>
  <c r="F11" i="4" s="1"/>
  <c r="F16" i="4"/>
  <c r="I11" i="2"/>
  <c r="G11" i="2"/>
  <c r="I31" i="2"/>
  <c r="K31" i="2" s="1"/>
  <c r="M31" i="2" s="1"/>
  <c r="I64" i="2"/>
  <c r="I69" i="2" s="1"/>
  <c r="K69" i="2" s="1"/>
  <c r="K65" i="2"/>
  <c r="M65" i="2" s="1"/>
  <c r="I88" i="2"/>
  <c r="I118" i="2" s="1"/>
  <c r="I178" i="2"/>
  <c r="J179" i="2"/>
  <c r="M189" i="2"/>
  <c r="N189" i="2" s="1"/>
  <c r="L189" i="2" s="1"/>
  <c r="M247" i="2"/>
  <c r="N247" i="2" s="1"/>
  <c r="M90" i="2"/>
  <c r="M106" i="2"/>
  <c r="N106" i="2" s="1"/>
  <c r="L106" i="2" s="1"/>
  <c r="K111" i="2"/>
  <c r="M111" i="2" s="1"/>
  <c r="J183" i="2"/>
  <c r="M214" i="2"/>
  <c r="N214" i="2" s="1"/>
  <c r="J215" i="2"/>
  <c r="J225" i="2"/>
  <c r="J228" i="2"/>
  <c r="I254" i="2"/>
  <c r="I257" i="2" s="1"/>
  <c r="K257" i="2" s="1"/>
  <c r="M257" i="2" s="1"/>
  <c r="J255" i="2"/>
  <c r="M293" i="2"/>
  <c r="M45" i="2"/>
  <c r="K89" i="2"/>
  <c r="M89" i="2" s="1"/>
  <c r="H119" i="2"/>
  <c r="H148" i="2" s="1"/>
  <c r="M203" i="2"/>
  <c r="N203" i="2" s="1"/>
  <c r="L203" i="2" s="1"/>
  <c r="M243" i="2"/>
  <c r="N243" i="2" s="1"/>
  <c r="M57" i="2"/>
  <c r="M213" i="2"/>
  <c r="M190" i="2"/>
  <c r="J28" i="2"/>
  <c r="L28" i="2" s="1"/>
  <c r="M29" i="2"/>
  <c r="K30" i="2"/>
  <c r="M30" i="2" s="1"/>
  <c r="H31" i="2"/>
  <c r="J39" i="2"/>
  <c r="L39" i="2" s="1"/>
  <c r="M40" i="2"/>
  <c r="G46" i="2"/>
  <c r="J57" i="2"/>
  <c r="L57" i="2" s="1"/>
  <c r="J67" i="2"/>
  <c r="J76" i="2"/>
  <c r="I80" i="2"/>
  <c r="J81" i="2"/>
  <c r="M86" i="2"/>
  <c r="N86" i="2" s="1"/>
  <c r="M92" i="2"/>
  <c r="N92" i="2" s="1"/>
  <c r="M99" i="2"/>
  <c r="M121" i="2"/>
  <c r="N121" i="2" s="1"/>
  <c r="M124" i="2"/>
  <c r="M145" i="2"/>
  <c r="N145" i="2" s="1"/>
  <c r="L145" i="2" s="1"/>
  <c r="K150" i="2"/>
  <c r="M150" i="2" s="1"/>
  <c r="M155" i="2"/>
  <c r="N155" i="2" s="1"/>
  <c r="M159" i="2"/>
  <c r="N159" i="2" s="1"/>
  <c r="L159" i="2" s="1"/>
  <c r="H207" i="2"/>
  <c r="J213" i="2"/>
  <c r="J246" i="2"/>
  <c r="I259" i="2"/>
  <c r="K259" i="2" s="1"/>
  <c r="J260" i="2"/>
  <c r="J277" i="2"/>
  <c r="H294" i="2"/>
  <c r="M17" i="2"/>
  <c r="N15" i="2" s="1"/>
  <c r="N18" i="2" s="1"/>
  <c r="L18" i="2" s="1"/>
  <c r="J23" i="2"/>
  <c r="L23" i="2" s="1"/>
  <c r="M24" i="2"/>
  <c r="J37" i="2"/>
  <c r="H56" i="2"/>
  <c r="H63" i="2" s="1"/>
  <c r="H70" i="2"/>
  <c r="H79" i="2" s="1"/>
  <c r="M83" i="2"/>
  <c r="M141" i="2"/>
  <c r="N141" i="2" s="1"/>
  <c r="M147" i="2"/>
  <c r="N147" i="2" s="1"/>
  <c r="L147" i="2" s="1"/>
  <c r="M152" i="2"/>
  <c r="N152" i="2" s="1"/>
  <c r="L152" i="2" s="1"/>
  <c r="J170" i="2"/>
  <c r="J190" i="2"/>
  <c r="J199" i="2"/>
  <c r="J223" i="2"/>
  <c r="H232" i="2"/>
  <c r="H236" i="2"/>
  <c r="K246" i="2"/>
  <c r="H249" i="2"/>
  <c r="H18" i="2"/>
  <c r="J21" i="2"/>
  <c r="H27" i="2"/>
  <c r="H38" i="2"/>
  <c r="I46" i="2"/>
  <c r="G70" i="2"/>
  <c r="M102" i="2"/>
  <c r="N102" i="2" s="1"/>
  <c r="M138" i="2"/>
  <c r="N138" i="2" s="1"/>
  <c r="L138" i="2" s="1"/>
  <c r="M166" i="2"/>
  <c r="N166" i="2" s="1"/>
  <c r="L166" i="2" s="1"/>
  <c r="M173" i="2"/>
  <c r="N173" i="2" s="1"/>
  <c r="L173" i="2" s="1"/>
  <c r="M199" i="2"/>
  <c r="M288" i="2"/>
  <c r="F14" i="1"/>
  <c r="K192" i="6"/>
  <c r="L192" i="6" s="1"/>
  <c r="J192" i="6" s="1"/>
  <c r="F206" i="6"/>
  <c r="E318" i="6"/>
  <c r="E335" i="6"/>
  <c r="E334" i="6" s="1"/>
  <c r="K340" i="6"/>
  <c r="L340" i="6" s="1"/>
  <c r="J340" i="6" s="1"/>
  <c r="K415" i="6"/>
  <c r="J415" i="6" s="1"/>
  <c r="I422" i="6"/>
  <c r="H422" i="6"/>
  <c r="K426" i="6"/>
  <c r="J426" i="6" s="1"/>
  <c r="K447" i="6"/>
  <c r="L447" i="6" s="1"/>
  <c r="E11" i="6"/>
  <c r="E10" i="6" s="1"/>
  <c r="K13" i="6"/>
  <c r="H17" i="6"/>
  <c r="J17" i="6" s="1"/>
  <c r="K20" i="6"/>
  <c r="K63" i="6"/>
  <c r="L63" i="6" s="1"/>
  <c r="J63" i="6" s="1"/>
  <c r="K67" i="6"/>
  <c r="L67" i="6" s="1"/>
  <c r="J67" i="6" s="1"/>
  <c r="K77" i="6"/>
  <c r="E82" i="6"/>
  <c r="K110" i="6"/>
  <c r="G142" i="6"/>
  <c r="I142" i="6" s="1"/>
  <c r="I143" i="6"/>
  <c r="K143" i="6" s="1"/>
  <c r="H143" i="6"/>
  <c r="F170" i="6"/>
  <c r="K236" i="6"/>
  <c r="L236" i="6" s="1"/>
  <c r="J236" i="6" s="1"/>
  <c r="K329" i="6"/>
  <c r="F346" i="6"/>
  <c r="F345" i="6" s="1"/>
  <c r="K404" i="6"/>
  <c r="J404" i="6" s="1"/>
  <c r="K443" i="6"/>
  <c r="K449" i="6"/>
  <c r="L449" i="6" s="1"/>
  <c r="F126" i="6"/>
  <c r="F128" i="6"/>
  <c r="F127" i="6" s="1"/>
  <c r="E115" i="6"/>
  <c r="E114" i="6" s="1"/>
  <c r="K202" i="6"/>
  <c r="L202" i="6" s="1"/>
  <c r="J202" i="6" s="1"/>
  <c r="I323" i="6"/>
  <c r="H323" i="6"/>
  <c r="G335" i="6"/>
  <c r="G334" i="6" s="1"/>
  <c r="I336" i="6"/>
  <c r="H336" i="6"/>
  <c r="K354" i="6"/>
  <c r="L354" i="6" s="1"/>
  <c r="K388" i="6"/>
  <c r="L388" i="6" s="1"/>
  <c r="J388" i="6" s="1"/>
  <c r="E395" i="6"/>
  <c r="E394" i="6" s="1"/>
  <c r="F402" i="6"/>
  <c r="F401" i="6" s="1"/>
  <c r="E409" i="6"/>
  <c r="I409" i="6"/>
  <c r="K451" i="6"/>
  <c r="L451" i="6" s="1"/>
  <c r="E247" i="6"/>
  <c r="H347" i="6"/>
  <c r="I347" i="6"/>
  <c r="G346" i="6"/>
  <c r="G345" i="6" s="1"/>
  <c r="K16" i="6"/>
  <c r="K18" i="6"/>
  <c r="E44" i="6"/>
  <c r="E43" i="6" s="1"/>
  <c r="H69" i="6"/>
  <c r="K85" i="6"/>
  <c r="L85" i="6" s="1"/>
  <c r="E142" i="6"/>
  <c r="K239" i="6"/>
  <c r="I252" i="6"/>
  <c r="K252" i="6" s="1"/>
  <c r="H252" i="6"/>
  <c r="H251" i="6" s="1"/>
  <c r="K322" i="6"/>
  <c r="L322" i="6" s="1"/>
  <c r="J322" i="6" s="1"/>
  <c r="K325" i="6"/>
  <c r="L325" i="6" s="1"/>
  <c r="J325" i="6" s="1"/>
  <c r="K338" i="6"/>
  <c r="L338" i="6" s="1"/>
  <c r="J338" i="6" s="1"/>
  <c r="F359" i="6"/>
  <c r="F358" i="6" s="1"/>
  <c r="K364" i="6"/>
  <c r="L364" i="6" s="1"/>
  <c r="H396" i="6"/>
  <c r="I396" i="6"/>
  <c r="K396" i="6" s="1"/>
  <c r="K406" i="6"/>
  <c r="J406" i="6" s="1"/>
  <c r="H420" i="6"/>
  <c r="I420" i="6"/>
  <c r="H190" i="6"/>
  <c r="H223" i="6"/>
  <c r="G278" i="6"/>
  <c r="F298" i="6"/>
  <c r="G383" i="6"/>
  <c r="G382" i="6" s="1"/>
  <c r="G402" i="6"/>
  <c r="G401" i="6" s="1"/>
  <c r="F101" i="6"/>
  <c r="K111" i="6"/>
  <c r="J111" i="6" s="1"/>
  <c r="H118" i="6"/>
  <c r="H123" i="6"/>
  <c r="H130" i="6"/>
  <c r="J130" i="6" s="1"/>
  <c r="I137" i="6"/>
  <c r="K137" i="6" s="1"/>
  <c r="J137" i="6" s="1"/>
  <c r="K197" i="6"/>
  <c r="J197" i="6" s="1"/>
  <c r="H199" i="6"/>
  <c r="H211" i="6"/>
  <c r="E108" i="6"/>
  <c r="I116" i="6"/>
  <c r="G122" i="6"/>
  <c r="I122" i="6" s="1"/>
  <c r="K165" i="6"/>
  <c r="K184" i="6"/>
  <c r="L184" i="6" s="1"/>
  <c r="J184" i="6" s="1"/>
  <c r="K208" i="6"/>
  <c r="J208" i="6" s="1"/>
  <c r="K260" i="6"/>
  <c r="L260" i="6" s="1"/>
  <c r="J260" i="6" s="1"/>
  <c r="K273" i="6"/>
  <c r="L273" i="6" s="1"/>
  <c r="J273" i="6" s="1"/>
  <c r="I279" i="6"/>
  <c r="K279" i="6" s="1"/>
  <c r="J279" i="6" s="1"/>
  <c r="I290" i="6"/>
  <c r="K290" i="6" s="1"/>
  <c r="J290" i="6" s="1"/>
  <c r="I319" i="6"/>
  <c r="K319" i="6" s="1"/>
  <c r="K326" i="6"/>
  <c r="L326" i="6" s="1"/>
  <c r="J326" i="6" s="1"/>
  <c r="K343" i="6"/>
  <c r="L343" i="6" s="1"/>
  <c r="J343" i="6" s="1"/>
  <c r="K418" i="6"/>
  <c r="L418" i="6" s="1"/>
  <c r="K40" i="6"/>
  <c r="L40" i="6" s="1"/>
  <c r="K97" i="6"/>
  <c r="K244" i="6"/>
  <c r="L244" i="6" s="1"/>
  <c r="J244" i="6" s="1"/>
  <c r="K276" i="6"/>
  <c r="L276" i="6" s="1"/>
  <c r="J276" i="6" s="1"/>
  <c r="K285" i="6"/>
  <c r="L285" i="6" s="1"/>
  <c r="K300" i="6"/>
  <c r="L300" i="6" s="1"/>
  <c r="K306" i="6"/>
  <c r="J306" i="6" s="1"/>
  <c r="K25" i="6"/>
  <c r="L25" i="6" s="1"/>
  <c r="J25" i="6" s="1"/>
  <c r="K27" i="6"/>
  <c r="L27" i="6" s="1"/>
  <c r="J27" i="6" s="1"/>
  <c r="K34" i="6"/>
  <c r="L34" i="6" s="1"/>
  <c r="K234" i="6"/>
  <c r="L234" i="6" s="1"/>
  <c r="J234" i="6" s="1"/>
  <c r="G42" i="2"/>
  <c r="M59" i="2"/>
  <c r="H69" i="2"/>
  <c r="K18" i="2"/>
  <c r="M21" i="2"/>
  <c r="M23" i="2"/>
  <c r="M37" i="2"/>
  <c r="M39" i="2"/>
  <c r="G79" i="2"/>
  <c r="E11" i="4"/>
  <c r="G10" i="2"/>
  <c r="M19" i="2"/>
  <c r="N19" i="2" s="1"/>
  <c r="M28" i="2"/>
  <c r="M35" i="2"/>
  <c r="M44" i="2"/>
  <c r="M61" i="2"/>
  <c r="M71" i="2"/>
  <c r="J14" i="2"/>
  <c r="K14" i="2"/>
  <c r="G69" i="2"/>
  <c r="K101" i="2"/>
  <c r="J101" i="2"/>
  <c r="K120" i="2"/>
  <c r="I119" i="2"/>
  <c r="J120" i="2"/>
  <c r="M139" i="2"/>
  <c r="N139" i="2" s="1"/>
  <c r="L139" i="2" s="1"/>
  <c r="K154" i="2"/>
  <c r="J154" i="2"/>
  <c r="M156" i="2"/>
  <c r="N156" i="2" s="1"/>
  <c r="L156" i="2" s="1"/>
  <c r="M197" i="2"/>
  <c r="N197" i="2" s="1"/>
  <c r="L197" i="2" s="1"/>
  <c r="M215" i="2"/>
  <c r="H65" i="6"/>
  <c r="I65" i="6"/>
  <c r="K78" i="6"/>
  <c r="N12" i="2"/>
  <c r="J19" i="2"/>
  <c r="G26" i="2"/>
  <c r="I26" i="2"/>
  <c r="J35" i="2"/>
  <c r="J31" i="2" s="1"/>
  <c r="G56" i="2"/>
  <c r="I56" i="2"/>
  <c r="J59" i="2"/>
  <c r="L59" i="2" s="1"/>
  <c r="J71" i="2"/>
  <c r="H80" i="2"/>
  <c r="M84" i="2"/>
  <c r="N84" i="2" s="1"/>
  <c r="M93" i="2"/>
  <c r="M117" i="2"/>
  <c r="M125" i="2"/>
  <c r="N125" i="2" s="1"/>
  <c r="K140" i="2"/>
  <c r="J140" i="2"/>
  <c r="M142" i="2"/>
  <c r="N142" i="2" s="1"/>
  <c r="L142" i="2" s="1"/>
  <c r="M167" i="2"/>
  <c r="N167" i="2" s="1"/>
  <c r="L167" i="2" s="1"/>
  <c r="M174" i="2"/>
  <c r="N174" i="2" s="1"/>
  <c r="L174" i="2" s="1"/>
  <c r="K178" i="2"/>
  <c r="J178" i="2"/>
  <c r="M179" i="2"/>
  <c r="M186" i="2"/>
  <c r="N186" i="2" s="1"/>
  <c r="L186" i="2" s="1"/>
  <c r="M193" i="2"/>
  <c r="N193" i="2" s="1"/>
  <c r="L193" i="2" s="1"/>
  <c r="M204" i="2"/>
  <c r="N204" i="2" s="1"/>
  <c r="L204" i="2" s="1"/>
  <c r="K208" i="2"/>
  <c r="I207" i="2"/>
  <c r="J208" i="2"/>
  <c r="H219" i="2"/>
  <c r="K237" i="2"/>
  <c r="I236" i="2"/>
  <c r="J237" i="2"/>
  <c r="K242" i="2"/>
  <c r="I241" i="2"/>
  <c r="J242" i="2"/>
  <c r="I249" i="2"/>
  <c r="K245" i="2"/>
  <c r="M255" i="2"/>
  <c r="I270" i="2"/>
  <c r="M274" i="2"/>
  <c r="N274" i="2" s="1"/>
  <c r="L274" i="2" s="1"/>
  <c r="M289" i="2"/>
  <c r="N289" i="2" s="1"/>
  <c r="G291" i="2"/>
  <c r="G294" i="2"/>
  <c r="F12" i="4"/>
  <c r="H12" i="4" s="1"/>
  <c r="F14" i="4"/>
  <c r="E14" i="4"/>
  <c r="H32" i="6"/>
  <c r="I32" i="6"/>
  <c r="K64" i="6"/>
  <c r="L64" i="6" s="1"/>
  <c r="J64" i="6" s="1"/>
  <c r="H71" i="6"/>
  <c r="J71" i="6" s="1"/>
  <c r="I71" i="6"/>
  <c r="H11" i="2"/>
  <c r="K15" i="2"/>
  <c r="M15" i="2" s="1"/>
  <c r="I70" i="2"/>
  <c r="K85" i="2"/>
  <c r="J85" i="2"/>
  <c r="K94" i="2"/>
  <c r="J94" i="2"/>
  <c r="L94" i="2" s="1"/>
  <c r="M96" i="2"/>
  <c r="M107" i="2"/>
  <c r="M115" i="2"/>
  <c r="G140" i="2"/>
  <c r="I149" i="2"/>
  <c r="M160" i="2"/>
  <c r="N160" i="2" s="1"/>
  <c r="L160" i="2" s="1"/>
  <c r="H178" i="2"/>
  <c r="M200" i="2"/>
  <c r="N200" i="2" s="1"/>
  <c r="M205" i="2"/>
  <c r="N205" i="2" s="1"/>
  <c r="L205" i="2" s="1"/>
  <c r="I206" i="2"/>
  <c r="G207" i="2"/>
  <c r="M210" i="2"/>
  <c r="N210" i="2" s="1"/>
  <c r="L210" i="2" s="1"/>
  <c r="M223" i="2"/>
  <c r="M229" i="2"/>
  <c r="N229" i="2" s="1"/>
  <c r="M234" i="2"/>
  <c r="N234" i="2" s="1"/>
  <c r="G236" i="2"/>
  <c r="M239" i="2"/>
  <c r="N239" i="2" s="1"/>
  <c r="L239" i="2" s="1"/>
  <c r="K240" i="2"/>
  <c r="J240" i="2"/>
  <c r="G241" i="2"/>
  <c r="H254" i="2"/>
  <c r="G269" i="2"/>
  <c r="K282" i="2"/>
  <c r="M282" i="2" s="1"/>
  <c r="I281" i="2"/>
  <c r="K31" i="6"/>
  <c r="K39" i="6"/>
  <c r="K62" i="6"/>
  <c r="L62" i="6" s="1"/>
  <c r="K70" i="6"/>
  <c r="L70" i="6" s="1"/>
  <c r="M76" i="2"/>
  <c r="K80" i="2"/>
  <c r="I87" i="2"/>
  <c r="J80" i="2"/>
  <c r="M81" i="2"/>
  <c r="M100" i="2"/>
  <c r="M103" i="2"/>
  <c r="M122" i="2"/>
  <c r="N122" i="2" s="1"/>
  <c r="L122" i="2" s="1"/>
  <c r="M132" i="2"/>
  <c r="N132" i="2" s="1"/>
  <c r="K219" i="2"/>
  <c r="J219" i="2"/>
  <c r="M220" i="2"/>
  <c r="M226" i="2"/>
  <c r="N226" i="2" s="1"/>
  <c r="H270" i="2"/>
  <c r="K292" i="2"/>
  <c r="I291" i="2"/>
  <c r="I294" i="2"/>
  <c r="J292" i="2"/>
  <c r="B13" i="4"/>
  <c r="I12" i="6"/>
  <c r="G11" i="6"/>
  <c r="F11" i="6"/>
  <c r="F83" i="6"/>
  <c r="K425" i="6"/>
  <c r="L425" i="6" s="1"/>
  <c r="G8" i="1"/>
  <c r="I22" i="2"/>
  <c r="I27" i="2"/>
  <c r="I38" i="2"/>
  <c r="I43" i="2"/>
  <c r="J83" i="2"/>
  <c r="G88" i="2"/>
  <c r="M108" i="2"/>
  <c r="J124" i="2"/>
  <c r="M129" i="2"/>
  <c r="N129" i="2" s="1"/>
  <c r="L129" i="2" s="1"/>
  <c r="M131" i="2"/>
  <c r="M134" i="2"/>
  <c r="N134" i="2" s="1"/>
  <c r="L134" i="2" s="1"/>
  <c r="M146" i="2"/>
  <c r="N146" i="2" s="1"/>
  <c r="L146" i="2" s="1"/>
  <c r="H149" i="2"/>
  <c r="M153" i="2"/>
  <c r="N153" i="2" s="1"/>
  <c r="L153" i="2" s="1"/>
  <c r="K161" i="2"/>
  <c r="J161" i="2"/>
  <c r="M163" i="2"/>
  <c r="N163" i="2" s="1"/>
  <c r="L163" i="2" s="1"/>
  <c r="M170" i="2"/>
  <c r="K211" i="2"/>
  <c r="J211" i="2"/>
  <c r="M225" i="2"/>
  <c r="I231" i="2"/>
  <c r="K233" i="2"/>
  <c r="I232" i="2"/>
  <c r="H244" i="2"/>
  <c r="H253" i="2"/>
  <c r="H269" i="2"/>
  <c r="G270" i="2"/>
  <c r="M277" i="2"/>
  <c r="G281" i="2"/>
  <c r="M285" i="2"/>
  <c r="N285" i="2" s="1"/>
  <c r="L285" i="2" s="1"/>
  <c r="J288" i="2"/>
  <c r="C11" i="4"/>
  <c r="H15" i="4"/>
  <c r="I15" i="4" s="1"/>
  <c r="K29" i="6"/>
  <c r="K36" i="6"/>
  <c r="L36" i="6" s="1"/>
  <c r="J36" i="6" s="1"/>
  <c r="H104" i="6"/>
  <c r="I104" i="6"/>
  <c r="K182" i="6"/>
  <c r="K337" i="6"/>
  <c r="L337" i="6" s="1"/>
  <c r="G44" i="6"/>
  <c r="H109" i="6"/>
  <c r="I109" i="6"/>
  <c r="G108" i="6"/>
  <c r="K363" i="6"/>
  <c r="H101" i="2"/>
  <c r="K303" i="6"/>
  <c r="J303" i="6" s="1"/>
  <c r="G38" i="6"/>
  <c r="I96" i="6"/>
  <c r="G95" i="6"/>
  <c r="H96" i="6"/>
  <c r="J96" i="6" s="1"/>
  <c r="K106" i="6"/>
  <c r="J106" i="6" s="1"/>
  <c r="F115" i="6"/>
  <c r="K200" i="6"/>
  <c r="L200" i="6" s="1"/>
  <c r="I223" i="6"/>
  <c r="K223" i="6" s="1"/>
  <c r="G218" i="6"/>
  <c r="K231" i="6"/>
  <c r="L231" i="6" s="1"/>
  <c r="K255" i="6"/>
  <c r="L255" i="6" s="1"/>
  <c r="J255" i="6" s="1"/>
  <c r="K257" i="6"/>
  <c r="L257" i="6" s="1"/>
  <c r="E298" i="6"/>
  <c r="F94" i="6"/>
  <c r="E95" i="6"/>
  <c r="K123" i="6"/>
  <c r="E135" i="6"/>
  <c r="F162" i="6"/>
  <c r="I175" i="6"/>
  <c r="G174" i="6"/>
  <c r="H175" i="6"/>
  <c r="K195" i="6"/>
  <c r="L195" i="6" s="1"/>
  <c r="J195" i="6" s="1"/>
  <c r="K214" i="6"/>
  <c r="L214" i="6" s="1"/>
  <c r="L215" i="6"/>
  <c r="F218" i="6"/>
  <c r="K253" i="6"/>
  <c r="J253" i="6" s="1"/>
  <c r="K296" i="6"/>
  <c r="J296" i="6" s="1"/>
  <c r="F310" i="6"/>
  <c r="K321" i="6"/>
  <c r="L321" i="6" s="1"/>
  <c r="J321" i="6" s="1"/>
  <c r="G115" i="6"/>
  <c r="I120" i="6"/>
  <c r="F122" i="6"/>
  <c r="E163" i="6"/>
  <c r="E174" i="6"/>
  <c r="K177" i="6"/>
  <c r="K240" i="6"/>
  <c r="L240" i="6" s="1"/>
  <c r="I247" i="6"/>
  <c r="K272" i="6"/>
  <c r="L272" i="6" s="1"/>
  <c r="F318" i="6"/>
  <c r="K342" i="6"/>
  <c r="L342" i="6" s="1"/>
  <c r="E383" i="6"/>
  <c r="K203" i="6"/>
  <c r="L203" i="6" s="1"/>
  <c r="J203" i="6" s="1"/>
  <c r="G214" i="6"/>
  <c r="H214" i="6" s="1"/>
  <c r="H215" i="6"/>
  <c r="E218" i="6"/>
  <c r="K267" i="6"/>
  <c r="L267" i="6" s="1"/>
  <c r="J267" i="6" s="1"/>
  <c r="I282" i="6"/>
  <c r="G281" i="6"/>
  <c r="H282" i="6"/>
  <c r="I327" i="6"/>
  <c r="H327" i="6"/>
  <c r="K416" i="6"/>
  <c r="J416" i="6" s="1"/>
  <c r="I417" i="6"/>
  <c r="H417" i="6"/>
  <c r="E101" i="6"/>
  <c r="I102" i="6"/>
  <c r="G101" i="6"/>
  <c r="F136" i="6"/>
  <c r="H171" i="6"/>
  <c r="L171" i="6"/>
  <c r="F178" i="6"/>
  <c r="H183" i="6"/>
  <c r="K186" i="6"/>
  <c r="I207" i="6"/>
  <c r="G206" i="6"/>
  <c r="H207" i="6"/>
  <c r="K209" i="6"/>
  <c r="L209" i="6" s="1"/>
  <c r="K211" i="6"/>
  <c r="E214" i="6"/>
  <c r="K224" i="6"/>
  <c r="L224" i="6" s="1"/>
  <c r="J224" i="6" s="1"/>
  <c r="K235" i="6"/>
  <c r="L235" i="6" s="1"/>
  <c r="J235" i="6" s="1"/>
  <c r="E251" i="6"/>
  <c r="E281" i="6"/>
  <c r="I295" i="6"/>
  <c r="H295" i="6"/>
  <c r="K301" i="6"/>
  <c r="K313" i="6"/>
  <c r="L313" i="6" s="1"/>
  <c r="J313" i="6" s="1"/>
  <c r="H102" i="6"/>
  <c r="K103" i="6"/>
  <c r="I164" i="6"/>
  <c r="G163" i="6"/>
  <c r="H164" i="6"/>
  <c r="J164" i="6" s="1"/>
  <c r="K176" i="6"/>
  <c r="L176" i="6" s="1"/>
  <c r="K194" i="6"/>
  <c r="K199" i="6"/>
  <c r="E206" i="6"/>
  <c r="F210" i="6"/>
  <c r="K221" i="6"/>
  <c r="L221" i="6" s="1"/>
  <c r="J221" i="6" s="1"/>
  <c r="K227" i="6"/>
  <c r="K265" i="6"/>
  <c r="L265" i="6" s="1"/>
  <c r="I271" i="6"/>
  <c r="K271" i="6" s="1"/>
  <c r="G251" i="6"/>
  <c r="F278" i="6"/>
  <c r="H301" i="6"/>
  <c r="E309" i="6"/>
  <c r="K368" i="6"/>
  <c r="L368" i="6" s="1"/>
  <c r="J368" i="6" s="1"/>
  <c r="F251" i="6"/>
  <c r="E346" i="6"/>
  <c r="K355" i="6"/>
  <c r="L355" i="6" s="1"/>
  <c r="J355" i="6" s="1"/>
  <c r="K386" i="6"/>
  <c r="L386" i="6" s="1"/>
  <c r="J386" i="6" s="1"/>
  <c r="K439" i="6"/>
  <c r="I219" i="6"/>
  <c r="K242" i="6"/>
  <c r="L242" i="6" s="1"/>
  <c r="J242" i="6" s="1"/>
  <c r="K247" i="6"/>
  <c r="L247" i="6" s="1"/>
  <c r="K269" i="6"/>
  <c r="L269" i="6" s="1"/>
  <c r="J269" i="6" s="1"/>
  <c r="K274" i="6"/>
  <c r="L274" i="6" s="1"/>
  <c r="J274" i="6" s="1"/>
  <c r="G289" i="6"/>
  <c r="G318" i="6"/>
  <c r="K330" i="6"/>
  <c r="L330" i="6" s="1"/>
  <c r="I341" i="6"/>
  <c r="H341" i="6"/>
  <c r="K352" i="6"/>
  <c r="L352" i="6" s="1"/>
  <c r="J352" i="6" s="1"/>
  <c r="I353" i="6"/>
  <c r="G359" i="6"/>
  <c r="K365" i="6"/>
  <c r="J365" i="6" s="1"/>
  <c r="I366" i="6"/>
  <c r="K405" i="6"/>
  <c r="F412" i="6"/>
  <c r="K424" i="6"/>
  <c r="K440" i="6"/>
  <c r="L440" i="6" s="1"/>
  <c r="F335" i="6"/>
  <c r="E413" i="6"/>
  <c r="I446" i="6"/>
  <c r="G445" i="6"/>
  <c r="H446" i="6"/>
  <c r="I414" i="6"/>
  <c r="G413" i="6"/>
  <c r="H414" i="6"/>
  <c r="I441" i="6"/>
  <c r="H441" i="6"/>
  <c r="G438" i="6"/>
  <c r="E445" i="6"/>
  <c r="K454" i="6"/>
  <c r="L454" i="6" s="1"/>
  <c r="J454" i="6" s="1"/>
  <c r="F395" i="6"/>
  <c r="K398" i="6"/>
  <c r="E438" i="6"/>
  <c r="H443" i="6"/>
  <c r="L132" i="6" l="1"/>
  <c r="D10" i="4"/>
  <c r="G15" i="4"/>
  <c r="I14" i="4"/>
  <c r="G14" i="1"/>
  <c r="H14" i="1"/>
  <c r="J405" i="6"/>
  <c r="L277" i="2"/>
  <c r="K88" i="2"/>
  <c r="M88" i="2" s="1"/>
  <c r="K250" i="2"/>
  <c r="M250" i="2" s="1"/>
  <c r="J11" i="2"/>
  <c r="L15" i="2"/>
  <c r="L211" i="2"/>
  <c r="J254" i="2"/>
  <c r="I253" i="2"/>
  <c r="J253" i="2" s="1"/>
  <c r="I269" i="2"/>
  <c r="K269" i="2" s="1"/>
  <c r="L215" i="2"/>
  <c r="N288" i="2"/>
  <c r="L288" i="2" s="1"/>
  <c r="L289" i="2"/>
  <c r="N21" i="2"/>
  <c r="L21" i="2" s="1"/>
  <c r="L19" i="2"/>
  <c r="N89" i="2"/>
  <c r="L92" i="2"/>
  <c r="N213" i="2"/>
  <c r="L213" i="2" s="1"/>
  <c r="L214" i="2"/>
  <c r="N64" i="2"/>
  <c r="L65" i="2"/>
  <c r="L81" i="2"/>
  <c r="N31" i="2"/>
  <c r="L31" i="2" s="1"/>
  <c r="N37" i="2"/>
  <c r="L37" i="2" s="1"/>
  <c r="L35" i="2"/>
  <c r="L200" i="2"/>
  <c r="N199" i="2"/>
  <c r="L199" i="2" s="1"/>
  <c r="L125" i="2"/>
  <c r="N124" i="2"/>
  <c r="L124" i="2" s="1"/>
  <c r="L86" i="2"/>
  <c r="N85" i="2"/>
  <c r="L85" i="2" s="1"/>
  <c r="L67" i="2"/>
  <c r="L71" i="2"/>
  <c r="N70" i="2"/>
  <c r="N250" i="2"/>
  <c r="L251" i="2"/>
  <c r="L179" i="2"/>
  <c r="J257" i="2"/>
  <c r="L234" i="2"/>
  <c r="N233" i="2"/>
  <c r="N140" i="2"/>
  <c r="L140" i="2" s="1"/>
  <c r="L141" i="2"/>
  <c r="L155" i="2"/>
  <c r="N154" i="2"/>
  <c r="L154" i="2" s="1"/>
  <c r="N120" i="2"/>
  <c r="L121" i="2"/>
  <c r="N292" i="2"/>
  <c r="L293" i="2"/>
  <c r="N271" i="2"/>
  <c r="N208" i="2"/>
  <c r="N150" i="2"/>
  <c r="N237" i="2"/>
  <c r="L76" i="2"/>
  <c r="N83" i="2"/>
  <c r="L83" i="2" s="1"/>
  <c r="L84" i="2"/>
  <c r="N254" i="2"/>
  <c r="L255" i="2"/>
  <c r="N170" i="2"/>
  <c r="L170" i="2" s="1"/>
  <c r="N101" i="2"/>
  <c r="L101" i="2" s="1"/>
  <c r="L102" i="2"/>
  <c r="N242" i="2"/>
  <c r="L243" i="2"/>
  <c r="L247" i="2"/>
  <c r="N246" i="2"/>
  <c r="L226" i="2"/>
  <c r="N225" i="2"/>
  <c r="L225" i="2" s="1"/>
  <c r="L132" i="2"/>
  <c r="N131" i="2"/>
  <c r="L131" i="2" s="1"/>
  <c r="N228" i="2"/>
  <c r="L228" i="2" s="1"/>
  <c r="L229" i="2"/>
  <c r="M11" i="2"/>
  <c r="L223" i="2"/>
  <c r="N183" i="2"/>
  <c r="L183" i="2" s="1"/>
  <c r="N190" i="2"/>
  <c r="L190" i="2" s="1"/>
  <c r="L260" i="2"/>
  <c r="L220" i="2"/>
  <c r="N161" i="2"/>
  <c r="L161" i="2" s="1"/>
  <c r="N282" i="2"/>
  <c r="H178" i="6"/>
  <c r="G126" i="6"/>
  <c r="H129" i="6"/>
  <c r="H128" i="6" s="1"/>
  <c r="H127" i="6" s="1"/>
  <c r="G128" i="6"/>
  <c r="G127" i="6" s="1"/>
  <c r="I127" i="6" s="1"/>
  <c r="I60" i="6"/>
  <c r="K60" i="6" s="1"/>
  <c r="H60" i="6"/>
  <c r="G59" i="6"/>
  <c r="I395" i="6"/>
  <c r="K395" i="6" s="1"/>
  <c r="J395" i="6" s="1"/>
  <c r="G394" i="6"/>
  <c r="G393" i="6" s="1"/>
  <c r="J215" i="6"/>
  <c r="J179" i="6"/>
  <c r="H310" i="6"/>
  <c r="J265" i="6"/>
  <c r="L263" i="6"/>
  <c r="J263" i="6" s="1"/>
  <c r="J272" i="6"/>
  <c r="L271" i="6"/>
  <c r="J271" i="6" s="1"/>
  <c r="J231" i="6"/>
  <c r="L230" i="6"/>
  <c r="J230" i="6" s="1"/>
  <c r="J440" i="6"/>
  <c r="L439" i="6"/>
  <c r="L438" i="6" s="1"/>
  <c r="J337" i="6"/>
  <c r="L336" i="6"/>
  <c r="J425" i="6"/>
  <c r="L424" i="6"/>
  <c r="J424" i="6" s="1"/>
  <c r="J348" i="6"/>
  <c r="L347" i="6"/>
  <c r="L319" i="6"/>
  <c r="J319" i="6" s="1"/>
  <c r="L219" i="6"/>
  <c r="J240" i="6"/>
  <c r="L239" i="6"/>
  <c r="J239" i="6" s="1"/>
  <c r="J300" i="6"/>
  <c r="L299" i="6"/>
  <c r="L298" i="6" s="1"/>
  <c r="L288" i="6" s="1"/>
  <c r="J354" i="6"/>
  <c r="L353" i="6"/>
  <c r="J351" i="6"/>
  <c r="L350" i="6"/>
  <c r="J342" i="6"/>
  <c r="L341" i="6"/>
  <c r="J257" i="6"/>
  <c r="L256" i="6"/>
  <c r="J256" i="6" s="1"/>
  <c r="J176" i="6"/>
  <c r="L175" i="6"/>
  <c r="L174" i="6" s="1"/>
  <c r="J285" i="6"/>
  <c r="L284" i="6"/>
  <c r="L283" i="6" s="1"/>
  <c r="J324" i="6"/>
  <c r="J254" i="6"/>
  <c r="L252" i="6"/>
  <c r="J330" i="6"/>
  <c r="L329" i="6"/>
  <c r="J329" i="6" s="1"/>
  <c r="J451" i="6"/>
  <c r="L450" i="6"/>
  <c r="J450" i="6" s="1"/>
  <c r="J449" i="6"/>
  <c r="L448" i="6"/>
  <c r="J447" i="6"/>
  <c r="L446" i="6"/>
  <c r="L65" i="6"/>
  <c r="L384" i="6"/>
  <c r="L311" i="6"/>
  <c r="L310" i="6" s="1"/>
  <c r="L309" i="6" s="1"/>
  <c r="J209" i="6"/>
  <c r="L207" i="6"/>
  <c r="L206" i="6" s="1"/>
  <c r="J70" i="6"/>
  <c r="L69" i="6"/>
  <c r="J69" i="6" s="1"/>
  <c r="J62" i="6"/>
  <c r="L61" i="6"/>
  <c r="J364" i="6"/>
  <c r="L360" i="6"/>
  <c r="J110" i="6"/>
  <c r="L109" i="6"/>
  <c r="L108" i="6" s="1"/>
  <c r="J103" i="6"/>
  <c r="L102" i="6"/>
  <c r="L101" i="6" s="1"/>
  <c r="J200" i="6"/>
  <c r="L199" i="6"/>
  <c r="J199" i="6" s="1"/>
  <c r="J418" i="6"/>
  <c r="L417" i="6"/>
  <c r="J85" i="6"/>
  <c r="L84" i="6"/>
  <c r="L83" i="6" s="1"/>
  <c r="L82" i="6" s="1"/>
  <c r="J421" i="6"/>
  <c r="L420" i="6"/>
  <c r="J119" i="6"/>
  <c r="L118" i="6"/>
  <c r="L115" i="6" s="1"/>
  <c r="L114" i="6" s="1"/>
  <c r="L366" i="6"/>
  <c r="N11" i="2"/>
  <c r="L12" i="2"/>
  <c r="I346" i="6"/>
  <c r="K346" i="6" s="1"/>
  <c r="H298" i="6"/>
  <c r="I383" i="6"/>
  <c r="K383" i="6" s="1"/>
  <c r="I335" i="6"/>
  <c r="K335" i="6" s="1"/>
  <c r="J214" i="6"/>
  <c r="I83" i="6"/>
  <c r="K83" i="6" s="1"/>
  <c r="L183" i="6"/>
  <c r="J183" i="6" s="1"/>
  <c r="G82" i="6"/>
  <c r="G81" i="6" s="1"/>
  <c r="H218" i="6"/>
  <c r="J398" i="6"/>
  <c r="J396" i="6"/>
  <c r="J171" i="6"/>
  <c r="J443" i="6"/>
  <c r="J247" i="6"/>
  <c r="G135" i="6"/>
  <c r="H135" i="6" s="1"/>
  <c r="I136" i="6"/>
  <c r="K136" i="6" s="1"/>
  <c r="J136" i="6" s="1"/>
  <c r="I76" i="6"/>
  <c r="K76" i="6" s="1"/>
  <c r="J211" i="6"/>
  <c r="H76" i="6"/>
  <c r="J76" i="6" s="1"/>
  <c r="J123" i="6"/>
  <c r="L32" i="6"/>
  <c r="J32" i="6" s="1"/>
  <c r="J34" i="6"/>
  <c r="L39" i="6"/>
  <c r="J40" i="6"/>
  <c r="J143" i="6"/>
  <c r="L23" i="6"/>
  <c r="J23" i="6" s="1"/>
  <c r="J301" i="6"/>
  <c r="L12" i="6"/>
  <c r="K310" i="6"/>
  <c r="K350" i="6"/>
  <c r="H210" i="6"/>
  <c r="G309" i="6"/>
  <c r="E288" i="6"/>
  <c r="E287" i="6" s="1"/>
  <c r="H346" i="6"/>
  <c r="K84" i="6"/>
  <c r="K23" i="6"/>
  <c r="K45" i="6"/>
  <c r="F140" i="6"/>
  <c r="H335" i="6"/>
  <c r="F437" i="6"/>
  <c r="K403" i="6"/>
  <c r="J403" i="6" s="1"/>
  <c r="H142" i="6"/>
  <c r="F288" i="6"/>
  <c r="F287" i="6" s="1"/>
  <c r="G141" i="6"/>
  <c r="H141" i="6" s="1"/>
  <c r="K422" i="6"/>
  <c r="J422" i="6" s="1"/>
  <c r="F43" i="6"/>
  <c r="F42" i="6" s="1"/>
  <c r="K448" i="6"/>
  <c r="H16" i="4"/>
  <c r="J69" i="2"/>
  <c r="G258" i="2"/>
  <c r="K254" i="2"/>
  <c r="M254" i="2" s="1"/>
  <c r="K64" i="2"/>
  <c r="I258" i="2"/>
  <c r="J258" i="2" s="1"/>
  <c r="J64" i="2"/>
  <c r="H42" i="2"/>
  <c r="M246" i="2"/>
  <c r="H235" i="2"/>
  <c r="H218" i="2"/>
  <c r="J46" i="2"/>
  <c r="L46" i="2" s="1"/>
  <c r="K46" i="2"/>
  <c r="K336" i="6"/>
  <c r="J336" i="6" s="1"/>
  <c r="E81" i="6"/>
  <c r="L190" i="6"/>
  <c r="K116" i="6"/>
  <c r="J116" i="6" s="1"/>
  <c r="E141" i="6"/>
  <c r="H122" i="6"/>
  <c r="F100" i="6"/>
  <c r="I402" i="6"/>
  <c r="H402" i="6"/>
  <c r="I278" i="6"/>
  <c r="H278" i="6"/>
  <c r="H250" i="6" s="1"/>
  <c r="K420" i="6"/>
  <c r="K347" i="6"/>
  <c r="J347" i="6" s="1"/>
  <c r="K122" i="6"/>
  <c r="J122" i="6" s="1"/>
  <c r="E317" i="6"/>
  <c r="K323" i="6"/>
  <c r="L223" i="6"/>
  <c r="J223" i="6" s="1"/>
  <c r="K282" i="6"/>
  <c r="G118" i="2"/>
  <c r="M208" i="2"/>
  <c r="E437" i="6"/>
  <c r="G381" i="6"/>
  <c r="I381" i="6" s="1"/>
  <c r="K381" i="6" s="1"/>
  <c r="I382" i="6"/>
  <c r="K382" i="6" s="1"/>
  <c r="F408" i="6"/>
  <c r="I359" i="6"/>
  <c r="K359" i="6" s="1"/>
  <c r="G358" i="6"/>
  <c r="I163" i="6"/>
  <c r="H163" i="6"/>
  <c r="J163" i="6" s="1"/>
  <c r="G162" i="6"/>
  <c r="K295" i="6"/>
  <c r="J295" i="6" s="1"/>
  <c r="K129" i="6"/>
  <c r="H345" i="6"/>
  <c r="G344" i="6"/>
  <c r="I345" i="6"/>
  <c r="E333" i="6"/>
  <c r="E382" i="6"/>
  <c r="F317" i="6"/>
  <c r="F217" i="6"/>
  <c r="K175" i="6"/>
  <c r="J175" i="6" s="1"/>
  <c r="F161" i="6"/>
  <c r="F160" i="6" s="1"/>
  <c r="F159" i="6" s="1"/>
  <c r="F93" i="6"/>
  <c r="F344" i="6"/>
  <c r="I38" i="6"/>
  <c r="H38" i="6"/>
  <c r="K109" i="6"/>
  <c r="J109" i="6" s="1"/>
  <c r="H44" i="6"/>
  <c r="J44" i="6" s="1"/>
  <c r="I44" i="6"/>
  <c r="G43" i="6"/>
  <c r="C10" i="4"/>
  <c r="G290" i="2"/>
  <c r="K22" i="2"/>
  <c r="J22" i="2"/>
  <c r="L22" i="2" s="1"/>
  <c r="F10" i="6"/>
  <c r="K291" i="2"/>
  <c r="J291" i="2"/>
  <c r="H88" i="2"/>
  <c r="I280" i="2"/>
  <c r="K280" i="2" s="1"/>
  <c r="M280" i="2" s="1"/>
  <c r="K270" i="2"/>
  <c r="M270" i="2" s="1"/>
  <c r="J236" i="2"/>
  <c r="K236" i="2"/>
  <c r="H231" i="2"/>
  <c r="M140" i="2"/>
  <c r="K65" i="6"/>
  <c r="M259" i="2"/>
  <c r="M101" i="2"/>
  <c r="I10" i="2"/>
  <c r="I48" i="2" s="1"/>
  <c r="J48" i="2" s="1"/>
  <c r="I401" i="6"/>
  <c r="G400" i="6"/>
  <c r="H401" i="6"/>
  <c r="K207" i="6"/>
  <c r="F135" i="6"/>
  <c r="K298" i="6"/>
  <c r="I75" i="6"/>
  <c r="G74" i="6"/>
  <c r="H75" i="6"/>
  <c r="J75" i="6" s="1"/>
  <c r="I108" i="6"/>
  <c r="H108" i="6"/>
  <c r="K231" i="2"/>
  <c r="J231" i="2"/>
  <c r="K12" i="6"/>
  <c r="H258" i="2"/>
  <c r="H280" i="2"/>
  <c r="M219" i="2"/>
  <c r="H257" i="2"/>
  <c r="K206" i="2"/>
  <c r="J206" i="2"/>
  <c r="M94" i="2"/>
  <c r="H14" i="4"/>
  <c r="H87" i="2"/>
  <c r="K26" i="2"/>
  <c r="J26" i="2"/>
  <c r="L26" i="2" s="1"/>
  <c r="M69" i="2"/>
  <c r="H11" i="4"/>
  <c r="F394" i="6"/>
  <c r="H445" i="6"/>
  <c r="I445" i="6"/>
  <c r="F334" i="6"/>
  <c r="F400" i="6"/>
  <c r="E357" i="6"/>
  <c r="E250" i="6"/>
  <c r="K441" i="6"/>
  <c r="J441" i="6" s="1"/>
  <c r="H413" i="6"/>
  <c r="I413" i="6"/>
  <c r="G412" i="6"/>
  <c r="K446" i="6"/>
  <c r="K353" i="6"/>
  <c r="K341" i="6"/>
  <c r="J341" i="6" s="1"/>
  <c r="H289" i="6"/>
  <c r="G288" i="6"/>
  <c r="I289" i="6"/>
  <c r="E345" i="6"/>
  <c r="F250" i="6"/>
  <c r="E308" i="6"/>
  <c r="K164" i="6"/>
  <c r="I101" i="6"/>
  <c r="H101" i="6"/>
  <c r="G100" i="6"/>
  <c r="K417" i="6"/>
  <c r="E217" i="6"/>
  <c r="E173" i="6"/>
  <c r="K120" i="6"/>
  <c r="J120" i="6" s="1"/>
  <c r="F173" i="6"/>
  <c r="E134" i="6"/>
  <c r="H95" i="6"/>
  <c r="J95" i="6" s="1"/>
  <c r="G94" i="6"/>
  <c r="I95" i="6"/>
  <c r="G280" i="2"/>
  <c r="I235" i="2"/>
  <c r="K232" i="2"/>
  <c r="M161" i="2"/>
  <c r="H177" i="2"/>
  <c r="J43" i="2"/>
  <c r="L43" i="2" s="1"/>
  <c r="K43" i="2"/>
  <c r="F82" i="6"/>
  <c r="M292" i="2"/>
  <c r="J87" i="2"/>
  <c r="K87" i="2"/>
  <c r="G244" i="2"/>
  <c r="I79" i="2"/>
  <c r="J70" i="2"/>
  <c r="K70" i="2"/>
  <c r="H10" i="2"/>
  <c r="E9" i="6"/>
  <c r="I244" i="2"/>
  <c r="J241" i="2"/>
  <c r="K241" i="2"/>
  <c r="M237" i="2"/>
  <c r="M178" i="2"/>
  <c r="K56" i="2"/>
  <c r="I55" i="2"/>
  <c r="I63" i="2"/>
  <c r="J269" i="2"/>
  <c r="M154" i="2"/>
  <c r="I148" i="2"/>
  <c r="K119" i="2"/>
  <c r="J119" i="2"/>
  <c r="G48" i="2"/>
  <c r="K118" i="2"/>
  <c r="J118" i="2"/>
  <c r="K11" i="2"/>
  <c r="I438" i="6"/>
  <c r="G437" i="6"/>
  <c r="H438" i="6"/>
  <c r="E412" i="6"/>
  <c r="E393" i="6"/>
  <c r="I334" i="6"/>
  <c r="H334" i="6"/>
  <c r="G333" i="6"/>
  <c r="I251" i="6"/>
  <c r="K251" i="6" s="1"/>
  <c r="G250" i="6"/>
  <c r="E100" i="6"/>
  <c r="K142" i="6"/>
  <c r="E162" i="6"/>
  <c r="H174" i="6"/>
  <c r="G173" i="6"/>
  <c r="I174" i="6"/>
  <c r="J27" i="2"/>
  <c r="L27" i="2" s="1"/>
  <c r="K27" i="2"/>
  <c r="J294" i="2"/>
  <c r="K294" i="2"/>
  <c r="M240" i="2"/>
  <c r="J249" i="2"/>
  <c r="K249" i="2"/>
  <c r="K414" i="6"/>
  <c r="J414" i="6" s="1"/>
  <c r="F357" i="6"/>
  <c r="F381" i="6"/>
  <c r="K366" i="6"/>
  <c r="H318" i="6"/>
  <c r="G317" i="6"/>
  <c r="I318" i="6"/>
  <c r="K219" i="6"/>
  <c r="K210" i="6"/>
  <c r="I206" i="6"/>
  <c r="H206" i="6"/>
  <c r="I126" i="6"/>
  <c r="H126" i="6"/>
  <c r="K102" i="6"/>
  <c r="K327" i="6"/>
  <c r="L327" i="6" s="1"/>
  <c r="J327" i="6" s="1"/>
  <c r="I281" i="6"/>
  <c r="H281" i="6"/>
  <c r="H168" i="6" s="1"/>
  <c r="I115" i="6"/>
  <c r="H115" i="6"/>
  <c r="G114" i="6"/>
  <c r="F309" i="6"/>
  <c r="E94" i="6"/>
  <c r="I218" i="6"/>
  <c r="K218" i="6" s="1"/>
  <c r="G217" i="6"/>
  <c r="F114" i="6"/>
  <c r="K96" i="6"/>
  <c r="K104" i="6"/>
  <c r="J104" i="6" s="1"/>
  <c r="E113" i="6"/>
  <c r="M233" i="2"/>
  <c r="M211" i="2"/>
  <c r="I42" i="2"/>
  <c r="K38" i="2"/>
  <c r="J38" i="2"/>
  <c r="L38" i="2" s="1"/>
  <c r="E42" i="6"/>
  <c r="I11" i="6"/>
  <c r="G10" i="6"/>
  <c r="M80" i="2"/>
  <c r="K281" i="2"/>
  <c r="M281" i="2" s="1"/>
  <c r="I290" i="2"/>
  <c r="G218" i="2"/>
  <c r="H206" i="2"/>
  <c r="I177" i="2"/>
  <c r="K149" i="2"/>
  <c r="J149" i="2"/>
  <c r="M85" i="2"/>
  <c r="K71" i="6"/>
  <c r="K32" i="6"/>
  <c r="M245" i="2"/>
  <c r="M242" i="2"/>
  <c r="I218" i="2"/>
  <c r="J207" i="2"/>
  <c r="K207" i="2"/>
  <c r="G119" i="2"/>
  <c r="G55" i="2" s="1"/>
  <c r="G63" i="2"/>
  <c r="M120" i="2"/>
  <c r="M14" i="2"/>
  <c r="N14" i="2" s="1"/>
  <c r="L14" i="2" s="1"/>
  <c r="E10" i="4"/>
  <c r="F10" i="4"/>
  <c r="M18" i="2"/>
  <c r="J353" i="6" l="1"/>
  <c r="J129" i="6"/>
  <c r="G14" i="4"/>
  <c r="I11" i="4"/>
  <c r="H394" i="6"/>
  <c r="K253" i="2"/>
  <c r="M253" i="2" s="1"/>
  <c r="N10" i="2"/>
  <c r="N48" i="2" s="1"/>
  <c r="L48" i="2" s="1"/>
  <c r="K258" i="2"/>
  <c r="M258" i="2" s="1"/>
  <c r="N219" i="2"/>
  <c r="L219" i="2" s="1"/>
  <c r="N270" i="2"/>
  <c r="L271" i="2"/>
  <c r="N119" i="2"/>
  <c r="L120" i="2"/>
  <c r="N178" i="2"/>
  <c r="L70" i="2"/>
  <c r="N79" i="2"/>
  <c r="L282" i="2"/>
  <c r="N281" i="2"/>
  <c r="L246" i="2"/>
  <c r="L254" i="2"/>
  <c r="N257" i="2"/>
  <c r="L257" i="2" s="1"/>
  <c r="N236" i="2"/>
  <c r="L237" i="2"/>
  <c r="L233" i="2"/>
  <c r="N80" i="2"/>
  <c r="L269" i="2"/>
  <c r="L259" i="2"/>
  <c r="N149" i="2"/>
  <c r="L150" i="2"/>
  <c r="N291" i="2"/>
  <c r="L292" i="2"/>
  <c r="L242" i="2"/>
  <c r="N241" i="2"/>
  <c r="N207" i="2"/>
  <c r="L208" i="2"/>
  <c r="N253" i="2"/>
  <c r="L253" i="2" s="1"/>
  <c r="L250" i="2"/>
  <c r="L64" i="2"/>
  <c r="N69" i="2"/>
  <c r="L69" i="2" s="1"/>
  <c r="L89" i="2"/>
  <c r="L11" i="2"/>
  <c r="I128" i="6"/>
  <c r="K128" i="6" s="1"/>
  <c r="J128" i="6" s="1"/>
  <c r="I394" i="6"/>
  <c r="K394" i="6" s="1"/>
  <c r="J394" i="6" s="1"/>
  <c r="J439" i="6"/>
  <c r="J448" i="6"/>
  <c r="J219" i="6"/>
  <c r="J84" i="6"/>
  <c r="J310" i="6"/>
  <c r="L251" i="6"/>
  <c r="J251" i="6" s="1"/>
  <c r="H59" i="6"/>
  <c r="I59" i="6"/>
  <c r="K59" i="6" s="1"/>
  <c r="G58" i="6"/>
  <c r="J61" i="6"/>
  <c r="L60" i="6"/>
  <c r="J252" i="6"/>
  <c r="J298" i="6"/>
  <c r="J65" i="6"/>
  <c r="J446" i="6"/>
  <c r="J350" i="6"/>
  <c r="J299" i="6"/>
  <c r="L445" i="6"/>
  <c r="L437" i="6" s="1"/>
  <c r="L346" i="6"/>
  <c r="L345" i="6" s="1"/>
  <c r="L344" i="6" s="1"/>
  <c r="J311" i="6"/>
  <c r="L323" i="6"/>
  <c r="J323" i="6" s="1"/>
  <c r="L287" i="6"/>
  <c r="L286" i="6"/>
  <c r="L308" i="6"/>
  <c r="J308" i="6" s="1"/>
  <c r="L307" i="6"/>
  <c r="J307" i="6" s="1"/>
  <c r="J309" i="6"/>
  <c r="L335" i="6"/>
  <c r="L334" i="6" s="1"/>
  <c r="L333" i="6" s="1"/>
  <c r="L332" i="6" s="1"/>
  <c r="L383" i="6"/>
  <c r="J384" i="6"/>
  <c r="J284" i="6"/>
  <c r="L282" i="6"/>
  <c r="L281" i="6" s="1"/>
  <c r="J283" i="6"/>
  <c r="L100" i="6"/>
  <c r="L98" i="6" s="1"/>
  <c r="L413" i="6"/>
  <c r="L412" i="6" s="1"/>
  <c r="L407" i="6" s="1"/>
  <c r="J366" i="6"/>
  <c r="J207" i="6"/>
  <c r="J83" i="6"/>
  <c r="J118" i="6"/>
  <c r="J417" i="6"/>
  <c r="L359" i="6"/>
  <c r="J360" i="6"/>
  <c r="J102" i="6"/>
  <c r="L113" i="6"/>
  <c r="L112" i="6"/>
  <c r="L81" i="6"/>
  <c r="L80" i="6"/>
  <c r="J420" i="6"/>
  <c r="H82" i="6"/>
  <c r="I82" i="6"/>
  <c r="K82" i="6" s="1"/>
  <c r="I141" i="6"/>
  <c r="K141" i="6" s="1"/>
  <c r="J141" i="6" s="1"/>
  <c r="G134" i="6"/>
  <c r="I135" i="6"/>
  <c r="K135" i="6" s="1"/>
  <c r="J135" i="6" s="1"/>
  <c r="J210" i="6"/>
  <c r="J142" i="6"/>
  <c r="J39" i="6"/>
  <c r="L38" i="6"/>
  <c r="J38" i="6" s="1"/>
  <c r="L11" i="6"/>
  <c r="J12" i="6"/>
  <c r="J190" i="6"/>
  <c r="I309" i="6"/>
  <c r="K309" i="6" s="1"/>
  <c r="G308" i="6"/>
  <c r="G140" i="6"/>
  <c r="I140" i="6" s="1"/>
  <c r="F436" i="6"/>
  <c r="F139" i="6"/>
  <c r="M64" i="2"/>
  <c r="J10" i="2"/>
  <c r="M46" i="2"/>
  <c r="K278" i="6"/>
  <c r="F99" i="6"/>
  <c r="E80" i="6"/>
  <c r="E140" i="6"/>
  <c r="K402" i="6"/>
  <c r="J402" i="6" s="1"/>
  <c r="L218" i="6"/>
  <c r="E316" i="6"/>
  <c r="G299" i="2"/>
  <c r="I10" i="6"/>
  <c r="G9" i="6"/>
  <c r="F113" i="6"/>
  <c r="E93" i="6"/>
  <c r="H114" i="6"/>
  <c r="I114" i="6"/>
  <c r="G113" i="6"/>
  <c r="E161" i="6"/>
  <c r="E160" i="6" s="1"/>
  <c r="E159" i="6" s="1"/>
  <c r="G246" i="6"/>
  <c r="I246" i="6" s="1"/>
  <c r="K246" i="6" s="1"/>
  <c r="I250" i="6"/>
  <c r="K250" i="6" s="1"/>
  <c r="K334" i="6"/>
  <c r="E8" i="6"/>
  <c r="F41" i="6"/>
  <c r="M232" i="2"/>
  <c r="I81" i="6"/>
  <c r="H81" i="6"/>
  <c r="G80" i="6"/>
  <c r="I94" i="6"/>
  <c r="G93" i="6"/>
  <c r="H94" i="6"/>
  <c r="J94" i="6" s="1"/>
  <c r="F246" i="6"/>
  <c r="K413" i="6"/>
  <c r="K445" i="6"/>
  <c r="M231" i="2"/>
  <c r="F213" i="6"/>
  <c r="F356" i="6"/>
  <c r="K174" i="6"/>
  <c r="J174" i="6" s="1"/>
  <c r="I437" i="6"/>
  <c r="G436" i="6"/>
  <c r="H437" i="6"/>
  <c r="M56" i="2"/>
  <c r="J79" i="2"/>
  <c r="K79" i="2"/>
  <c r="E213" i="6"/>
  <c r="K101" i="6"/>
  <c r="J101" i="6" s="1"/>
  <c r="I288" i="6"/>
  <c r="H288" i="6"/>
  <c r="G287" i="6"/>
  <c r="E246" i="6"/>
  <c r="K75" i="6"/>
  <c r="K401" i="6"/>
  <c r="J401" i="6" s="1"/>
  <c r="H118" i="2"/>
  <c r="M291" i="2"/>
  <c r="K163" i="6"/>
  <c r="E436" i="6"/>
  <c r="H55" i="2"/>
  <c r="J218" i="2"/>
  <c r="Q89" i="2" s="1"/>
  <c r="K218" i="2"/>
  <c r="M149" i="2"/>
  <c r="K11" i="6"/>
  <c r="M38" i="2"/>
  <c r="G213" i="6"/>
  <c r="I213" i="6" s="1"/>
  <c r="K213" i="6" s="1"/>
  <c r="I217" i="6"/>
  <c r="K217" i="6" s="1"/>
  <c r="F308" i="6"/>
  <c r="K115" i="6"/>
  <c r="J115" i="6" s="1"/>
  <c r="K318" i="6"/>
  <c r="G169" i="6"/>
  <c r="I173" i="6"/>
  <c r="K173" i="6" s="1"/>
  <c r="E99" i="6"/>
  <c r="I333" i="6"/>
  <c r="G332" i="6"/>
  <c r="H333" i="6"/>
  <c r="E392" i="6"/>
  <c r="E408" i="6"/>
  <c r="K438" i="6"/>
  <c r="J438" i="6" s="1"/>
  <c r="J148" i="2"/>
  <c r="K148" i="2"/>
  <c r="M269" i="2"/>
  <c r="M241" i="2"/>
  <c r="M87" i="2"/>
  <c r="M43" i="2"/>
  <c r="E133" i="6"/>
  <c r="E344" i="6"/>
  <c r="F333" i="6"/>
  <c r="F393" i="6"/>
  <c r="K108" i="6"/>
  <c r="J108" i="6" s="1"/>
  <c r="F134" i="6"/>
  <c r="H43" i="6"/>
  <c r="J43" i="6" s="1"/>
  <c r="I43" i="6"/>
  <c r="G42" i="6"/>
  <c r="K38" i="6"/>
  <c r="E381" i="6"/>
  <c r="K345" i="6"/>
  <c r="G357" i="6"/>
  <c r="I358" i="6"/>
  <c r="K358" i="6" s="1"/>
  <c r="K127" i="6"/>
  <c r="J127" i="6" s="1"/>
  <c r="M207" i="2"/>
  <c r="K290" i="2"/>
  <c r="E112" i="6"/>
  <c r="F286" i="6"/>
  <c r="I393" i="6"/>
  <c r="G392" i="6"/>
  <c r="H393" i="6"/>
  <c r="J55" i="2"/>
  <c r="K55" i="2"/>
  <c r="I299" i="2"/>
  <c r="J299" i="2" s="1"/>
  <c r="J244" i="2"/>
  <c r="K244" i="2"/>
  <c r="F81" i="6"/>
  <c r="F169" i="6"/>
  <c r="E307" i="6"/>
  <c r="K289" i="6"/>
  <c r="J289" i="6" s="1"/>
  <c r="I74" i="6"/>
  <c r="G73" i="6"/>
  <c r="H74" i="6"/>
  <c r="J74" i="6" s="1"/>
  <c r="I400" i="6"/>
  <c r="H400" i="6"/>
  <c r="C13" i="4"/>
  <c r="F316" i="6"/>
  <c r="F407" i="6"/>
  <c r="K281" i="6"/>
  <c r="K206" i="6"/>
  <c r="J206" i="6" s="1"/>
  <c r="M294" i="2"/>
  <c r="M118" i="2"/>
  <c r="M119" i="2"/>
  <c r="H48" i="2"/>
  <c r="K235" i="2"/>
  <c r="J235" i="2"/>
  <c r="M206" i="2"/>
  <c r="M236" i="2"/>
  <c r="M22" i="2"/>
  <c r="H10" i="4"/>
  <c r="G148" i="2"/>
  <c r="K177" i="2"/>
  <c r="J177" i="2"/>
  <c r="E41" i="6"/>
  <c r="K42" i="2"/>
  <c r="J42" i="2"/>
  <c r="L42" i="2" s="1"/>
  <c r="K126" i="6"/>
  <c r="J126" i="6" s="1"/>
  <c r="I317" i="6"/>
  <c r="H317" i="6"/>
  <c r="G316" i="6"/>
  <c r="M249" i="2"/>
  <c r="E286" i="6"/>
  <c r="M27" i="2"/>
  <c r="K10" i="2"/>
  <c r="K48" i="2" s="1"/>
  <c r="J63" i="2"/>
  <c r="K63" i="2"/>
  <c r="M70" i="2"/>
  <c r="K95" i="6"/>
  <c r="E169" i="6"/>
  <c r="I100" i="6"/>
  <c r="H100" i="6"/>
  <c r="G99" i="6"/>
  <c r="I412" i="6"/>
  <c r="H412" i="6"/>
  <c r="G408" i="6"/>
  <c r="M26" i="2"/>
  <c r="F9" i="6"/>
  <c r="K44" i="6"/>
  <c r="F92" i="6"/>
  <c r="H344" i="6"/>
  <c r="I344" i="6"/>
  <c r="I162" i="6"/>
  <c r="G161" i="6"/>
  <c r="G160" i="6" s="1"/>
  <c r="H162" i="6"/>
  <c r="J162" i="6" s="1"/>
  <c r="I10" i="4" l="1"/>
  <c r="G10" i="4" s="1"/>
  <c r="G11" i="4"/>
  <c r="N231" i="2"/>
  <c r="L231" i="2" s="1"/>
  <c r="L235" i="2"/>
  <c r="L232" i="2"/>
  <c r="L88" i="2"/>
  <c r="L118" i="2"/>
  <c r="L207" i="2"/>
  <c r="N218" i="2"/>
  <c r="L218" i="2" s="1"/>
  <c r="L149" i="2"/>
  <c r="N177" i="2"/>
  <c r="L177" i="2" s="1"/>
  <c r="L79" i="2"/>
  <c r="L119" i="2"/>
  <c r="N148" i="2"/>
  <c r="L148" i="2" s="1"/>
  <c r="N244" i="2"/>
  <c r="L244" i="2" s="1"/>
  <c r="L241" i="2"/>
  <c r="L80" i="2"/>
  <c r="N87" i="2"/>
  <c r="L87" i="2" s="1"/>
  <c r="N240" i="2"/>
  <c r="L240" i="2" s="1"/>
  <c r="L236" i="2"/>
  <c r="L245" i="2"/>
  <c r="L249" i="2"/>
  <c r="N294" i="2"/>
  <c r="L294" i="2" s="1"/>
  <c r="L291" i="2"/>
  <c r="L258" i="2"/>
  <c r="N290" i="2"/>
  <c r="L290" i="2" s="1"/>
  <c r="L281" i="2"/>
  <c r="L178" i="2"/>
  <c r="N206" i="2"/>
  <c r="L206" i="2" s="1"/>
  <c r="L270" i="2"/>
  <c r="N280" i="2"/>
  <c r="L280" i="2" s="1"/>
  <c r="J346" i="6"/>
  <c r="J345" i="6"/>
  <c r="H58" i="6"/>
  <c r="G57" i="6"/>
  <c r="I58" i="6"/>
  <c r="K58" i="6" s="1"/>
  <c r="J60" i="6"/>
  <c r="L59" i="6"/>
  <c r="J59" i="6" s="1"/>
  <c r="L99" i="6"/>
  <c r="J445" i="6"/>
  <c r="J334" i="6"/>
  <c r="J335" i="6"/>
  <c r="L318" i="6"/>
  <c r="L317" i="6" s="1"/>
  <c r="L316" i="6" s="1"/>
  <c r="L382" i="6"/>
  <c r="J383" i="6"/>
  <c r="I160" i="6"/>
  <c r="K160" i="6" s="1"/>
  <c r="H160" i="6"/>
  <c r="J160" i="6" s="1"/>
  <c r="G159" i="6"/>
  <c r="J413" i="6"/>
  <c r="L436" i="6"/>
  <c r="L435" i="6"/>
  <c r="J282" i="6"/>
  <c r="J82" i="6"/>
  <c r="L408" i="6"/>
  <c r="L358" i="6"/>
  <c r="J359" i="6"/>
  <c r="J218" i="6"/>
  <c r="L217" i="6"/>
  <c r="J178" i="6"/>
  <c r="H140" i="6"/>
  <c r="G133" i="6"/>
  <c r="H134" i="6"/>
  <c r="I134" i="6"/>
  <c r="K134" i="6" s="1"/>
  <c r="G139" i="6"/>
  <c r="I139" i="6" s="1"/>
  <c r="J11" i="6"/>
  <c r="L10" i="6"/>
  <c r="L250" i="6"/>
  <c r="J278" i="6"/>
  <c r="J281" i="6"/>
  <c r="I308" i="6"/>
  <c r="K308" i="6" s="1"/>
  <c r="G307" i="6"/>
  <c r="I307" i="6" s="1"/>
  <c r="K307" i="6" s="1"/>
  <c r="F435" i="6"/>
  <c r="F98" i="6"/>
  <c r="E356" i="6"/>
  <c r="E315" i="6"/>
  <c r="E139" i="6"/>
  <c r="E132" i="6" s="1"/>
  <c r="K344" i="6"/>
  <c r="J344" i="6" s="1"/>
  <c r="F315" i="6"/>
  <c r="I357" i="6"/>
  <c r="K357" i="6" s="1"/>
  <c r="G356" i="6"/>
  <c r="I356" i="6" s="1"/>
  <c r="K356" i="6" s="1"/>
  <c r="M148" i="2"/>
  <c r="H287" i="6"/>
  <c r="I287" i="6"/>
  <c r="G286" i="6"/>
  <c r="I436" i="6"/>
  <c r="G435" i="6"/>
  <c r="H436" i="6"/>
  <c r="K94" i="6"/>
  <c r="E7" i="6"/>
  <c r="I113" i="6"/>
  <c r="H113" i="6"/>
  <c r="G112" i="6"/>
  <c r="E92" i="6"/>
  <c r="I9" i="6"/>
  <c r="H9" i="6"/>
  <c r="G8" i="6"/>
  <c r="I99" i="6"/>
  <c r="G98" i="6"/>
  <c r="H99" i="6"/>
  <c r="E168" i="6"/>
  <c r="K317" i="6"/>
  <c r="M42" i="2"/>
  <c r="M177" i="2"/>
  <c r="M235" i="2"/>
  <c r="I73" i="6"/>
  <c r="H73" i="6"/>
  <c r="J73" i="6" s="1"/>
  <c r="I392" i="6"/>
  <c r="H392" i="6"/>
  <c r="F332" i="6"/>
  <c r="I332" i="6"/>
  <c r="H332" i="6"/>
  <c r="K140" i="6"/>
  <c r="J140" i="6" s="1"/>
  <c r="E435" i="6"/>
  <c r="K437" i="6"/>
  <c r="J437" i="6" s="1"/>
  <c r="I80" i="6"/>
  <c r="H80" i="6"/>
  <c r="K114" i="6"/>
  <c r="J114" i="6" s="1"/>
  <c r="F112" i="6"/>
  <c r="K10" i="6"/>
  <c r="K412" i="6"/>
  <c r="J412" i="6" s="1"/>
  <c r="F8" i="6"/>
  <c r="M63" i="2"/>
  <c r="K74" i="6"/>
  <c r="F80" i="6"/>
  <c r="K299" i="2"/>
  <c r="M55" i="2"/>
  <c r="K393" i="6"/>
  <c r="J393" i="6" s="1"/>
  <c r="M290" i="2"/>
  <c r="F133" i="6"/>
  <c r="K333" i="6"/>
  <c r="J333" i="6" s="1"/>
  <c r="I169" i="6"/>
  <c r="G168" i="6"/>
  <c r="M218" i="2"/>
  <c r="K288" i="6"/>
  <c r="J288" i="6" s="1"/>
  <c r="K43" i="6"/>
  <c r="E407" i="6"/>
  <c r="F307" i="6"/>
  <c r="H161" i="6"/>
  <c r="J161" i="6" s="1"/>
  <c r="I161" i="6"/>
  <c r="I408" i="6"/>
  <c r="G407" i="6"/>
  <c r="H408" i="6"/>
  <c r="K162" i="6"/>
  <c r="K100" i="6"/>
  <c r="J100" i="6" s="1"/>
  <c r="H316" i="6"/>
  <c r="I316" i="6"/>
  <c r="G315" i="6"/>
  <c r="L10" i="2"/>
  <c r="M10" i="2"/>
  <c r="M48" i="2" s="1"/>
  <c r="K400" i="6"/>
  <c r="J400" i="6" s="1"/>
  <c r="F168" i="6"/>
  <c r="M244" i="2"/>
  <c r="H42" i="6"/>
  <c r="J42" i="6" s="1"/>
  <c r="G41" i="6"/>
  <c r="I42" i="6"/>
  <c r="F392" i="6"/>
  <c r="E98" i="6"/>
  <c r="H299" i="2"/>
  <c r="M79" i="2"/>
  <c r="E332" i="6"/>
  <c r="I93" i="6"/>
  <c r="H93" i="6"/>
  <c r="J93" i="6" s="1"/>
  <c r="G92" i="6"/>
  <c r="K81" i="6"/>
  <c r="J81" i="6" s="1"/>
  <c r="F56" i="6" l="1"/>
  <c r="F52" i="6" s="1"/>
  <c r="F51" i="6" s="1"/>
  <c r="F50" i="6" s="1"/>
  <c r="J317" i="6"/>
  <c r="E56" i="6"/>
  <c r="E52" i="6" s="1"/>
  <c r="E51" i="6" s="1"/>
  <c r="E50" i="6" s="1"/>
  <c r="J318" i="6"/>
  <c r="I57" i="6"/>
  <c r="K57" i="6" s="1"/>
  <c r="G56" i="6"/>
  <c r="G52" i="6" s="1"/>
  <c r="H57" i="6"/>
  <c r="L58" i="6"/>
  <c r="J58" i="6" s="1"/>
  <c r="L57" i="6"/>
  <c r="L56" i="6" s="1"/>
  <c r="L55" i="6" s="1"/>
  <c r="L315" i="6"/>
  <c r="H159" i="6"/>
  <c r="J159" i="6" s="1"/>
  <c r="I159" i="6"/>
  <c r="K159" i="6" s="1"/>
  <c r="L381" i="6"/>
  <c r="J382" i="6"/>
  <c r="L357" i="6"/>
  <c r="J358" i="6"/>
  <c r="J250" i="6"/>
  <c r="L246" i="6"/>
  <c r="J246" i="6" s="1"/>
  <c r="L213" i="6"/>
  <c r="J217" i="6"/>
  <c r="L169" i="6"/>
  <c r="J173" i="6"/>
  <c r="J134" i="6"/>
  <c r="G132" i="6"/>
  <c r="H132" i="6" s="1"/>
  <c r="H139" i="6"/>
  <c r="I133" i="6"/>
  <c r="K133" i="6" s="1"/>
  <c r="H133" i="6"/>
  <c r="L8" i="6"/>
  <c r="L7" i="6" s="1"/>
  <c r="L9" i="6"/>
  <c r="J9" i="6" s="1"/>
  <c r="J10" i="6"/>
  <c r="I407" i="6"/>
  <c r="H407" i="6"/>
  <c r="G167" i="6"/>
  <c r="F132" i="6"/>
  <c r="M299" i="2"/>
  <c r="K332" i="6"/>
  <c r="J332" i="6" s="1"/>
  <c r="K73" i="6"/>
  <c r="I8" i="6"/>
  <c r="H8" i="6"/>
  <c r="G7" i="6"/>
  <c r="K287" i="6"/>
  <c r="J287" i="6" s="1"/>
  <c r="H41" i="6"/>
  <c r="J41" i="6" s="1"/>
  <c r="I41" i="6"/>
  <c r="E167" i="6"/>
  <c r="I315" i="6"/>
  <c r="H315" i="6"/>
  <c r="K408" i="6"/>
  <c r="J408" i="6" s="1"/>
  <c r="I168" i="6"/>
  <c r="K169" i="6"/>
  <c r="K168" i="6" s="1"/>
  <c r="F7" i="6"/>
  <c r="K80" i="6"/>
  <c r="J80" i="6" s="1"/>
  <c r="H112" i="6"/>
  <c r="I112" i="6"/>
  <c r="I435" i="6"/>
  <c r="H435" i="6"/>
  <c r="K99" i="6"/>
  <c r="J99" i="6" s="1"/>
  <c r="K113" i="6"/>
  <c r="J113" i="6" s="1"/>
  <c r="I286" i="6"/>
  <c r="H286" i="6"/>
  <c r="I92" i="6"/>
  <c r="H92" i="6"/>
  <c r="J92" i="6" s="1"/>
  <c r="K93" i="6"/>
  <c r="K42" i="6"/>
  <c r="F167" i="6"/>
  <c r="K316" i="6"/>
  <c r="J316" i="6" s="1"/>
  <c r="K161" i="6"/>
  <c r="K392" i="6"/>
  <c r="J392" i="6" s="1"/>
  <c r="H98" i="6"/>
  <c r="I98" i="6"/>
  <c r="K9" i="6"/>
  <c r="K436" i="6"/>
  <c r="J436" i="6" s="1"/>
  <c r="K139" i="6"/>
  <c r="H56" i="6" l="1"/>
  <c r="H55" i="6" s="1"/>
  <c r="J55" i="6" s="1"/>
  <c r="J139" i="6"/>
  <c r="G51" i="6"/>
  <c r="I52" i="6"/>
  <c r="K52" i="6" s="1"/>
  <c r="J57" i="6"/>
  <c r="I56" i="6"/>
  <c r="K56" i="6" s="1"/>
  <c r="J52" i="6"/>
  <c r="I132" i="6"/>
  <c r="K132" i="6" s="1"/>
  <c r="J132" i="6" s="1"/>
  <c r="J381" i="6"/>
  <c r="J213" i="6"/>
  <c r="L356" i="6"/>
  <c r="J356" i="6" s="1"/>
  <c r="J357" i="6"/>
  <c r="L168" i="6"/>
  <c r="J169" i="6"/>
  <c r="J133" i="6"/>
  <c r="J8" i="6"/>
  <c r="K112" i="6"/>
  <c r="J112" i="6" s="1"/>
  <c r="K41" i="6"/>
  <c r="G456" i="6"/>
  <c r="I7" i="6"/>
  <c r="K407" i="6"/>
  <c r="J407" i="6" s="1"/>
  <c r="K286" i="6"/>
  <c r="J286" i="6" s="1"/>
  <c r="K8" i="6"/>
  <c r="F456" i="6"/>
  <c r="K98" i="6"/>
  <c r="J98" i="6" s="1"/>
  <c r="K92" i="6"/>
  <c r="K435" i="6"/>
  <c r="J435" i="6" s="1"/>
  <c r="I167" i="6"/>
  <c r="K315" i="6"/>
  <c r="J315" i="6" s="1"/>
  <c r="E456" i="6"/>
  <c r="G50" i="6" l="1"/>
  <c r="I50" i="6" s="1"/>
  <c r="K50" i="6" s="1"/>
  <c r="I51" i="6"/>
  <c r="K51" i="6" s="1"/>
  <c r="L51" i="6"/>
  <c r="J56" i="6"/>
  <c r="J167" i="6"/>
  <c r="J168" i="6"/>
  <c r="J7" i="6"/>
  <c r="H456" i="6"/>
  <c r="I456" i="6"/>
  <c r="K7" i="6"/>
  <c r="K167" i="6"/>
  <c r="L50" i="6" l="1"/>
  <c r="J51" i="6"/>
  <c r="K456" i="6"/>
  <c r="J50" i="6" l="1"/>
  <c r="L49" i="6"/>
  <c r="J49" i="6" l="1"/>
  <c r="L6" i="6"/>
  <c r="K8" i="1"/>
  <c r="K14" i="1" s="1"/>
  <c r="I14" i="1" s="1"/>
  <c r="I10" i="1"/>
  <c r="L456" i="6" l="1"/>
  <c r="J456" i="6" s="1"/>
  <c r="J6" i="6"/>
  <c r="J8" i="1"/>
  <c r="H8" i="1" s="1"/>
  <c r="I8" i="1"/>
  <c r="N56" i="2"/>
  <c r="L63" i="2"/>
  <c r="L55" i="2" l="1"/>
  <c r="L299" i="2"/>
  <c r="L56" i="2"/>
</calcChain>
</file>

<file path=xl/sharedStrings.xml><?xml version="1.0" encoding="utf-8"?>
<sst xmlns="http://schemas.openxmlformats.org/spreadsheetml/2006/main" count="994" uniqueCount="274">
  <si>
    <t>I. OPĆI DIO</t>
  </si>
  <si>
    <t>A) SAŽETAK RAČUNA PRIHODA I RASHODA</t>
  </si>
  <si>
    <t>Plan za 2023.</t>
  </si>
  <si>
    <t>Plan za 2023. EUR</t>
  </si>
  <si>
    <t>Projekcija
za 2024.</t>
  </si>
  <si>
    <t>Projekcija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</si>
  <si>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</si>
  <si>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</si>
  <si>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</si>
  <si>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</si>
  <si>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</si>
  <si>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</si>
  <si>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</si>
  <si>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</si>
  <si>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</si>
  <si>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</si>
  <si>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</si>
  <si>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</si>
  <si>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</si>
  <si>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</si>
  <si>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</si>
  <si>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</si>
  <si>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</si>
  <si>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rgb="FF000000"/>
        <rFont val="Arial"/>
        <family val="2"/>
        <charset val="238"/>
      </rPr>
      <t>u kunama i u eurima</t>
    </r>
    <r>
      <rPr>
        <b/>
        <i/>
        <sz val="9"/>
        <color rgb="FF000000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</si>
  <si>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</si>
  <si>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</si>
  <si>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A. RAČUN PRIHODA I RASHODA</t>
  </si>
  <si>
    <t>Razred</t>
  </si>
  <si>
    <t>Skupina</t>
  </si>
  <si>
    <t>Podskupina</t>
  </si>
  <si>
    <t>Odjeljak</t>
  </si>
  <si>
    <t>Izvor</t>
  </si>
  <si>
    <t>Naziv prihoda</t>
  </si>
  <si>
    <t>Prihodi poslovanja</t>
  </si>
  <si>
    <t>Pomoći iz inozemstva i od subjekata unutar općeg proračuna</t>
  </si>
  <si>
    <t>Pomoći od međunarodnih organizacija te institucija i tijela EU</t>
  </si>
  <si>
    <t>Tekuće pomoći od tijela i institucija EU</t>
  </si>
  <si>
    <t>5.S.</t>
  </si>
  <si>
    <t>Pomoći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</si>
  <si>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</si>
  <si>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</si>
  <si>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</si>
  <si>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5.L.</t>
  </si>
  <si>
    <t>Pomoći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</si>
  <si>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</si>
  <si>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</si>
  <si>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</si>
  <si>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</si>
  <si>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</si>
  <si>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</si>
  <si>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3.4.</t>
  </si>
  <si>
    <t>Vlastiti prihodi</t>
  </si>
  <si>
    <t>Prihodi od upravnih i administrativnih pristojbi, pristojbi po posebnim propisima i naknada</t>
  </si>
  <si>
    <t>Prihodi po posebnim propisima</t>
  </si>
  <si>
    <t>Ostali nespomenuti prihodi</t>
  </si>
  <si>
    <t>4.M.</t>
  </si>
  <si>
    <t>Ostali prihodi za posebne namjene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</si>
  <si>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</si>
  <si>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</si>
  <si>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</si>
  <si>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</si>
  <si>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Tekuće donacije</t>
  </si>
  <si>
    <t>6.4.</t>
  </si>
  <si>
    <t>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</si>
  <si>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</si>
  <si>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</si>
  <si>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</si>
  <si>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</si>
  <si>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1.1.</t>
  </si>
  <si>
    <t>Opći prihodi i primici</t>
  </si>
  <si>
    <t>Ostali prihodi</t>
  </si>
  <si>
    <t>UKUPNO PRIHODI</t>
  </si>
  <si>
    <t>RASHODI POSLOVANJA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</si>
  <si>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</si>
  <si>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</si>
  <si>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</si>
  <si>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</si>
  <si>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</si>
  <si>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</si>
  <si>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</si>
  <si>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</si>
  <si>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Plaće za prekovremeni rad</t>
  </si>
  <si>
    <t>Doprinosi za obvezno osiguranje u slučaju nezaposlenosti-tužbe</t>
  </si>
  <si>
    <t>EU Pomoći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</si>
  <si>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</si>
  <si>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</si>
  <si>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</si>
  <si>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</si>
  <si>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</si>
  <si>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</si>
  <si>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</si>
  <si>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</si>
  <si>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</si>
  <si>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</si>
  <si>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</si>
  <si>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</si>
  <si>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</si>
  <si>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</si>
  <si>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</si>
  <si>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</si>
  <si>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</si>
  <si>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</si>
  <si>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</si>
  <si>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</si>
  <si>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</si>
  <si>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</si>
  <si>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</si>
  <si>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</si>
  <si>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</si>
  <si>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</si>
  <si>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</si>
  <si>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</si>
  <si>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Pristojbe i naknade</t>
  </si>
  <si>
    <t>Uredski materijal</t>
  </si>
  <si>
    <t>Sitan inventar i auto gume</t>
  </si>
  <si>
    <t>Službena odjeća i obuća</t>
  </si>
  <si>
    <t>Članarine</t>
  </si>
  <si>
    <t>Troškovi sudskih postupaka</t>
  </si>
  <si>
    <t>Prihodi za posebne namjene</t>
  </si>
  <si>
    <t>3211</t>
  </si>
  <si>
    <t>3213</t>
  </si>
  <si>
    <t>Naknade za rad predstavničkih i izvršnih tijela, povjerenstava i slično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</si>
  <si>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</si>
  <si>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</si>
  <si>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</si>
  <si>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</si>
  <si>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</t>
  </si>
  <si>
    <t>Ostale naknade građanima i kućanstvima iz proračuna</t>
  </si>
  <si>
    <t>Naknade građanima i kućanstvima u naravi</t>
  </si>
  <si>
    <t>Naknade građanima i kućanstvima iz EU sredstava - Školska shema I Medni dan</t>
  </si>
  <si>
    <t>Ostali rashodi</t>
  </si>
  <si>
    <t>Tekuće donacije u naravi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</si>
  <si>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</si>
  <si>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</si>
  <si>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</si>
  <si>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</si>
  <si>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</si>
  <si>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</si>
  <si>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</si>
  <si>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</si>
  <si>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</si>
  <si>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</si>
  <si>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Umjetnička djela (izložena u galerijama, muzejima i slično)</t>
  </si>
  <si>
    <t>Rashodi za dodatna ulaganja na nefinancijskoj imovini</t>
  </si>
  <si>
    <t>Dodatna ulaganja na građevinskim objektima</t>
  </si>
  <si>
    <t>UKUPNO RASHODI</t>
  </si>
  <si>
    <t>RASHODI PREMA FUNKCIJSKOJ KLASIFIKACIJI</t>
  </si>
  <si>
    <t>BROJČANA OZNAKA I NAZIV</t>
  </si>
  <si>
    <t>UKUPNI RASHODI</t>
  </si>
  <si>
    <t>09 Obrazovanje</t>
  </si>
  <si>
    <t>092 Srednjoškolsko obrazovanje</t>
  </si>
  <si>
    <t>0922 Više srednjoškolsko obrazovanje</t>
  </si>
  <si>
    <t>096 Dodatne usluge u obrazovanju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</si>
  <si>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</si>
  <si>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</si>
  <si>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</si>
  <si>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</si>
  <si>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</si>
  <si>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B. RAČUN FINANCIRANJA</t>
  </si>
  <si>
    <t>Naziv</t>
  </si>
  <si>
    <t>Primici od financijske imovine i zaduživanja</t>
  </si>
  <si>
    <t>Primici od zaduživanja</t>
  </si>
  <si>
    <t>8.1.</t>
  </si>
  <si>
    <t>Namjenski primici od zaduživanja</t>
  </si>
  <si>
    <t>Izdaci za financijsku imovinu i otplate zajmova</t>
  </si>
  <si>
    <t>Izdaci za otplatu glavnice primljenih kredita i zajmova</t>
  </si>
  <si>
    <t>3.1.</t>
  </si>
  <si>
    <t>II. POSEBNI DIO</t>
  </si>
  <si>
    <t>Šifra</t>
  </si>
  <si>
    <t>PROGRAM 1003</t>
  </si>
  <si>
    <t>MINIMALNI STANDARD U SREDNJEM ŠKOLSTVU I UČENIČKOM  DOMU - MATERIJALNI I FINANCIJSKI RASHODI</t>
  </si>
  <si>
    <t>Aktivnost A100001</t>
  </si>
  <si>
    <t>Izvor financiranja 1.1.</t>
  </si>
  <si>
    <t>Aktivnost A100002</t>
  </si>
  <si>
    <t>TEKUĆE INVESTICIJSKO ODRŽAVANJE- minimalni standard</t>
  </si>
  <si>
    <t>PROGRAM 1001</t>
  </si>
  <si>
    <t>POJAČANI STANDARD U ŠKOLSTVU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</si>
  <si>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</si>
  <si>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</si>
  <si>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</si>
  <si>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</si>
  <si>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</si>
  <si>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</si>
  <si>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3</t>
  </si>
  <si>
    <t>32</t>
  </si>
  <si>
    <t>329</t>
  </si>
  <si>
    <t>3299</t>
  </si>
  <si>
    <t>Naknade za prijevoz, rad na terenu i odvojeni život</t>
  </si>
  <si>
    <t>Tekući projekt T100041</t>
  </si>
  <si>
    <t>E-TEHNIČAR</t>
  </si>
  <si>
    <t>Tekući projekt T100054</t>
  </si>
  <si>
    <t>PRSTEN POTPORE V</t>
  </si>
  <si>
    <t>Tekući projekt T100055</t>
  </si>
  <si>
    <t>PRSTEN POTPORE VI</t>
  </si>
  <si>
    <t>Tekući projekt T100053</t>
  </si>
  <si>
    <t>PRIJEVOZ UČENIKA S TEŠKOĆAMA</t>
  </si>
  <si>
    <t>Program 1002</t>
  </si>
  <si>
    <t>KAPITALNO ULAGANJE</t>
  </si>
  <si>
    <t>Tekući projekt T100001</t>
  </si>
  <si>
    <t>OPREMA ŠKOLA</t>
  </si>
  <si>
    <t>DODATNA ULAGANJA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</si>
  <si>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</si>
  <si>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</si>
  <si>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</si>
  <si>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</si>
  <si>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Naknade građanima i kućanstvima na temelju osiguranja i druge naknade</t>
  </si>
  <si>
    <t>PROGRAMI SREDNJIH ŠKOLA IZVAN ŽUPANIJSKOG PRORAČUNA</t>
  </si>
  <si>
    <t>Izvor financiranja 3.4.</t>
  </si>
  <si>
    <t>Rezultat poslovanja</t>
  </si>
  <si>
    <t>Višak/manjak prihoda</t>
  </si>
  <si>
    <t>Višak prihoda</t>
  </si>
  <si>
    <t>Izvor financiranja 4.M.</t>
  </si>
  <si>
    <t>Izvor financiranja 5.L.</t>
  </si>
  <si>
    <t>Izvor financiranja 6.4.</t>
  </si>
  <si>
    <t>ADMINISTRATIVNO, TEHNIČKO I STRUČNO OSOBLJE</t>
  </si>
  <si>
    <t>3113</t>
  </si>
  <si>
    <t>OBRAZOVANJE ODRASLIH</t>
  </si>
  <si>
    <t>Ostali nespomenuti rashodi poslov.</t>
  </si>
  <si>
    <t>Tekući projekt  T100003</t>
  </si>
  <si>
    <t>Tekući projekt T100009</t>
  </si>
  <si>
    <t>TEKUĆE I INVESTICIJSKO ODRŽAVANJE</t>
  </si>
  <si>
    <t>Izvor fnanciranja 3.4.</t>
  </si>
  <si>
    <t>Tekući projekt T100018</t>
  </si>
  <si>
    <t>PROGRAM ERASMUS</t>
  </si>
  <si>
    <t>Izvor financiranja 5.S.</t>
  </si>
  <si>
    <t>321</t>
  </si>
  <si>
    <t>322</t>
  </si>
  <si>
    <t>3221</t>
  </si>
  <si>
    <t>323</t>
  </si>
  <si>
    <t>3231</t>
  </si>
  <si>
    <t>324</t>
  </si>
  <si>
    <t>Naknade troškova osobama izvan radnog odnosa</t>
  </si>
  <si>
    <t>3241</t>
  </si>
  <si>
    <t>3292</t>
  </si>
  <si>
    <t>Tekući projekt T100021</t>
  </si>
  <si>
    <t>REGIONALNI CENTAR KOMPETENTNOSTI U STRUKOVNOM OBRAZOVANJU U STROJARSTVU- INDUSTRIJA 4.0</t>
  </si>
  <si>
    <t>31</t>
  </si>
  <si>
    <t>311</t>
  </si>
  <si>
    <t>3111</t>
  </si>
  <si>
    <t>312</t>
  </si>
  <si>
    <t>3121</t>
  </si>
  <si>
    <t>313</t>
  </si>
  <si>
    <t>3132</t>
  </si>
  <si>
    <t>3233</t>
  </si>
  <si>
    <t>3235</t>
  </si>
  <si>
    <t>3237</t>
  </si>
  <si>
    <t>Povećanje/smanjenje</t>
  </si>
  <si>
    <t>Povećanje/smanjenje EUR</t>
  </si>
  <si>
    <t>Plan za 2023. HRK</t>
  </si>
  <si>
    <t>Povećanje/smanjenje HRK</t>
  </si>
  <si>
    <t>Novi plan HRK</t>
  </si>
  <si>
    <t>Novi plan EUR</t>
  </si>
  <si>
    <t>Novi plan 2023.</t>
  </si>
  <si>
    <t>REBALANS FINANCIJSKOG PLANA SREDNJE ŠKOLE BAN JOSIP JELAČIĆ
ZA 2023. GODINU</t>
  </si>
  <si>
    <t>Program 1003</t>
  </si>
  <si>
    <t>TEKUĆE I INVESTICIJSKO ODRŽAVANJE U ŠKOLSTVU</t>
  </si>
  <si>
    <t>Novi plan 2023. HRK</t>
  </si>
  <si>
    <t>Novi plan 2023. EUR</t>
  </si>
  <si>
    <t>KN/EUR*</t>
  </si>
  <si>
    <t>Aktivnost A100003</t>
  </si>
  <si>
    <t>Energenti</t>
  </si>
  <si>
    <t>Tekući projekt T100040</t>
  </si>
  <si>
    <t>STRUČNO USAVRŠAVANJE DJELATNIKA U ŠKOLSTVU</t>
  </si>
  <si>
    <t>Tekući projekt T100016</t>
  </si>
  <si>
    <t>KNJIGE ZA ŠKOLSKU KNJIŽNICU</t>
  </si>
  <si>
    <t>GLAVNI PROGRAM P17</t>
  </si>
  <si>
    <t>POTREBE IZNAD MINIMALNOG STANDARDA</t>
  </si>
  <si>
    <t>GLAVNI PROGRAM P16</t>
  </si>
  <si>
    <t>MINIMALNI STANDARD U SREDNJEM ŠKOLSTVU I UČENIČKOM  DOMU</t>
  </si>
  <si>
    <t>Izvor financiranja 4.2.</t>
  </si>
  <si>
    <t>Decentaralizirana sredstva</t>
  </si>
  <si>
    <t>GLAVNI PROGRAM P64</t>
  </si>
  <si>
    <t xml:space="preserve">Plan za 2023. 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</si>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</sst>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i/>
      <sz val="9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EEBF7"/>
        <bgColor rgb="FFDEEBF7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FD966"/>
        <bgColor rgb="FFFFD966"/>
      </patternFill>
    </fill>
    <fill>
      <patternFill patternType="solid">
        <fgColor rgb="FFA7A7FF"/>
        <bgColor rgb="FFA7A7FF"/>
      </patternFill>
    </fill>
    <fill>
      <patternFill patternType="solid">
        <fgColor rgb="FFCBA7FF"/>
        <bgColor rgb="FFCBA7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A7A7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BA7FF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FFD966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" fillId="0" borderId="0" applyNumberFormat="0" applyFon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42">
    <xf numFmtId="0" fontId="0" fillId="0" borderId="0" xfId="0"/>
    <xf numFmtId="0" fontId="15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Fill="1" applyBorder="1" applyAlignment="1" applyProtection="1">
      <alignment horizontal="left"/>
    </xf>
    <xf numFmtId="0" fontId="19" fillId="9" borderId="5" xfId="0" applyFont="1" applyFill="1" applyBorder="1" applyAlignment="1" applyProtection="1">
      <alignment horizontal="center" vertical="center" wrapText="1"/>
    </xf>
    <xf numFmtId="4" fontId="19" fillId="10" borderId="5" xfId="0" applyNumberFormat="1" applyFont="1" applyFill="1" applyBorder="1" applyAlignment="1">
      <alignment horizontal="right"/>
    </xf>
    <xf numFmtId="4" fontId="19" fillId="0" borderId="5" xfId="0" applyNumberFormat="1" applyFont="1" applyFill="1" applyBorder="1" applyAlignment="1">
      <alignment horizontal="right"/>
    </xf>
    <xf numFmtId="0" fontId="19" fillId="10" borderId="3" xfId="0" applyFont="1" applyFill="1" applyBorder="1" applyAlignment="1">
      <alignment horizontal="left" vertical="center"/>
    </xf>
    <xf numFmtId="0" fontId="16" fillId="10" borderId="4" xfId="0" applyFont="1" applyFill="1" applyBorder="1" applyAlignment="1" applyProtection="1">
      <alignment vertical="center"/>
    </xf>
    <xf numFmtId="4" fontId="19" fillId="0" borderId="5" xfId="0" applyNumberFormat="1" applyFont="1" applyBorder="1" applyAlignment="1">
      <alignment horizontal="right"/>
    </xf>
    <xf numFmtId="4" fontId="19" fillId="10" borderId="5" xfId="0" applyNumberFormat="1" applyFont="1" applyFill="1" applyBorder="1" applyAlignment="1" applyProtection="1">
      <alignment horizontal="right" wrapText="1"/>
    </xf>
    <xf numFmtId="0" fontId="17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/>
    <xf numFmtId="3" fontId="19" fillId="0" borderId="5" xfId="0" applyNumberFormat="1" applyFont="1" applyBorder="1" applyAlignment="1">
      <alignment horizontal="right"/>
    </xf>
    <xf numFmtId="3" fontId="19" fillId="10" borderId="5" xfId="0" applyNumberFormat="1" applyFont="1" applyFill="1" applyBorder="1" applyAlignment="1">
      <alignment horizontal="right"/>
    </xf>
    <xf numFmtId="4" fontId="19" fillId="11" borderId="3" xfId="0" applyNumberFormat="1" applyFont="1" applyFill="1" applyBorder="1" applyAlignment="1">
      <alignment horizontal="right"/>
    </xf>
    <xf numFmtId="4" fontId="19" fillId="11" borderId="5" xfId="0" applyNumberFormat="1" applyFont="1" applyFill="1" applyBorder="1" applyAlignment="1" applyProtection="1">
      <alignment horizontal="right" wrapText="1"/>
    </xf>
    <xf numFmtId="4" fontId="19" fillId="10" borderId="3" xfId="0" applyNumberFormat="1" applyFont="1" applyFill="1" applyBorder="1" applyAlignment="1">
      <alignment horizontal="right"/>
    </xf>
    <xf numFmtId="4" fontId="19" fillId="9" borderId="3" xfId="0" applyNumberFormat="1" applyFont="1" applyFill="1" applyBorder="1" applyAlignment="1">
      <alignment horizontal="right"/>
    </xf>
    <xf numFmtId="4" fontId="19" fillId="9" borderId="5" xfId="0" applyNumberFormat="1" applyFont="1" applyFill="1" applyBorder="1" applyAlignment="1" applyProtection="1">
      <alignment horizontal="right" wrapText="1"/>
    </xf>
    <xf numFmtId="0" fontId="14" fillId="0" borderId="0" xfId="0" applyFont="1" applyFill="1" applyAlignment="1" applyProtection="1">
      <alignment horizontal="left" wrapText="1"/>
    </xf>
    <xf numFmtId="0" fontId="20" fillId="0" borderId="0" xfId="0" applyFont="1" applyFill="1" applyAlignment="1" applyProtection="1">
      <alignment wrapText="1"/>
    </xf>
    <xf numFmtId="3" fontId="14" fillId="0" borderId="0" xfId="0" applyNumberFormat="1" applyFont="1" applyAlignment="1">
      <alignment horizontal="right"/>
    </xf>
    <xf numFmtId="0" fontId="19" fillId="11" borderId="5" xfId="0" applyFont="1" applyFill="1" applyBorder="1" applyAlignment="1" applyProtection="1">
      <alignment horizontal="center" vertical="center" wrapText="1"/>
    </xf>
    <xf numFmtId="0" fontId="19" fillId="11" borderId="6" xfId="0" applyFont="1" applyFill="1" applyBorder="1" applyAlignment="1" applyProtection="1">
      <alignment horizontal="center" vertical="center" wrapText="1"/>
    </xf>
    <xf numFmtId="0" fontId="19" fillId="12" borderId="5" xfId="0" applyFont="1" applyFill="1" applyBorder="1" applyAlignment="1" applyProtection="1">
      <alignment horizontal="left" vertical="center" wrapText="1"/>
    </xf>
    <xf numFmtId="4" fontId="19" fillId="12" borderId="6" xfId="0" applyNumberFormat="1" applyFont="1" applyFill="1" applyBorder="1" applyAlignment="1">
      <alignment horizontal="right"/>
    </xf>
    <xf numFmtId="0" fontId="19" fillId="13" borderId="5" xfId="0" applyFont="1" applyFill="1" applyBorder="1" applyAlignment="1" applyProtection="1">
      <alignment horizontal="left" vertical="center" wrapText="1"/>
    </xf>
    <xf numFmtId="4" fontId="19" fillId="13" borderId="6" xfId="0" applyNumberFormat="1" applyFont="1" applyFill="1" applyBorder="1" applyAlignment="1">
      <alignment horizontal="right"/>
    </xf>
    <xf numFmtId="0" fontId="19" fillId="14" borderId="5" xfId="0" applyFont="1" applyFill="1" applyBorder="1" applyAlignment="1" applyProtection="1">
      <alignment horizontal="left" vertical="center" wrapText="1"/>
    </xf>
    <xf numFmtId="4" fontId="19" fillId="14" borderId="6" xfId="0" applyNumberFormat="1" applyFont="1" applyFill="1" applyBorder="1" applyAlignment="1">
      <alignment horizontal="right"/>
    </xf>
    <xf numFmtId="0" fontId="19" fillId="9" borderId="5" xfId="0" applyFont="1" applyFill="1" applyBorder="1" applyAlignment="1" applyProtection="1">
      <alignment horizontal="left" vertical="center" wrapText="1"/>
    </xf>
    <xf numFmtId="0" fontId="16" fillId="9" borderId="5" xfId="0" applyFont="1" applyFill="1" applyBorder="1" applyAlignment="1" applyProtection="1">
      <alignment horizontal="left" vertical="center" wrapText="1"/>
    </xf>
    <xf numFmtId="4" fontId="16" fillId="9" borderId="6" xfId="0" applyNumberFormat="1" applyFont="1" applyFill="1" applyBorder="1" applyAlignment="1">
      <alignment horizontal="right"/>
    </xf>
    <xf numFmtId="4" fontId="16" fillId="9" borderId="5" xfId="0" applyNumberFormat="1" applyFont="1" applyFill="1" applyBorder="1" applyAlignment="1">
      <alignment horizontal="right"/>
    </xf>
    <xf numFmtId="0" fontId="23" fillId="15" borderId="5" xfId="0" applyFont="1" applyFill="1" applyBorder="1" applyAlignment="1" applyProtection="1">
      <alignment horizontal="left" vertical="center" wrapText="1"/>
    </xf>
    <xf numFmtId="0" fontId="24" fillId="15" borderId="5" xfId="0" applyFont="1" applyFill="1" applyBorder="1" applyAlignment="1" applyProtection="1">
      <alignment horizontal="left" vertical="center" wrapText="1"/>
    </xf>
    <xf numFmtId="4" fontId="24" fillId="15" borderId="6" xfId="0" applyNumberFormat="1" applyFont="1" applyFill="1" applyBorder="1" applyAlignment="1">
      <alignment horizontal="right"/>
    </xf>
    <xf numFmtId="0" fontId="25" fillId="0" borderId="0" xfId="0" applyFont="1"/>
    <xf numFmtId="0" fontId="24" fillId="15" borderId="5" xfId="0" applyFont="1" applyFill="1" applyBorder="1" applyAlignment="1">
      <alignment horizontal="left" vertical="center"/>
    </xf>
    <xf numFmtId="0" fontId="19" fillId="14" borderId="5" xfId="0" applyFont="1" applyFill="1" applyBorder="1" applyAlignment="1">
      <alignment horizontal="left" vertical="center"/>
    </xf>
    <xf numFmtId="0" fontId="23" fillId="14" borderId="5" xfId="0" applyFont="1" applyFill="1" applyBorder="1" applyAlignment="1">
      <alignment horizontal="left" vertical="center"/>
    </xf>
    <xf numFmtId="0" fontId="19" fillId="14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24" fillId="9" borderId="5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 wrapText="1"/>
    </xf>
    <xf numFmtId="0" fontId="19" fillId="13" borderId="5" xfId="0" applyFont="1" applyFill="1" applyBorder="1" applyAlignment="1">
      <alignment horizontal="left" vertical="center"/>
    </xf>
    <xf numFmtId="0" fontId="23" fillId="13" borderId="5" xfId="0" applyFont="1" applyFill="1" applyBorder="1" applyAlignment="1">
      <alignment horizontal="left" vertical="center"/>
    </xf>
    <xf numFmtId="0" fontId="19" fillId="13" borderId="5" xfId="0" applyFont="1" applyFill="1" applyBorder="1" applyAlignment="1">
      <alignment horizontal="left" vertical="center" wrapText="1"/>
    </xf>
    <xf numFmtId="0" fontId="24" fillId="15" borderId="5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/>
    </xf>
    <xf numFmtId="0" fontId="24" fillId="9" borderId="4" xfId="0" applyFont="1" applyFill="1" applyBorder="1" applyAlignment="1">
      <alignment horizontal="left" vertical="center"/>
    </xf>
    <xf numFmtId="0" fontId="24" fillId="9" borderId="4" xfId="0" applyFont="1" applyFill="1" applyBorder="1" applyAlignment="1">
      <alignment horizontal="left" vertical="center" wrapText="1"/>
    </xf>
    <xf numFmtId="4" fontId="16" fillId="9" borderId="4" xfId="0" applyNumberFormat="1" applyFont="1" applyFill="1" applyBorder="1" applyAlignment="1">
      <alignment horizontal="right"/>
    </xf>
    <xf numFmtId="4" fontId="26" fillId="9" borderId="5" xfId="0" applyNumberFormat="1" applyFont="1" applyFill="1" applyBorder="1" applyAlignment="1">
      <alignment horizontal="right"/>
    </xf>
    <xf numFmtId="4" fontId="19" fillId="9" borderId="6" xfId="0" applyNumberFormat="1" applyFont="1" applyFill="1" applyBorder="1" applyAlignment="1">
      <alignment horizontal="right"/>
    </xf>
    <xf numFmtId="0" fontId="18" fillId="0" borderId="0" xfId="0" applyFont="1"/>
    <xf numFmtId="0" fontId="19" fillId="14" borderId="5" xfId="0" applyFont="1" applyFill="1" applyBorder="1" applyAlignment="1" applyProtection="1">
      <alignment wrapText="1"/>
    </xf>
    <xf numFmtId="0" fontId="16" fillId="0" borderId="5" xfId="0" applyFont="1" applyFill="1" applyBorder="1" applyAlignment="1" applyProtection="1">
      <alignment wrapText="1"/>
    </xf>
    <xf numFmtId="0" fontId="19" fillId="15" borderId="5" xfId="0" applyFont="1" applyFill="1" applyBorder="1" applyAlignment="1" applyProtection="1">
      <alignment horizontal="left" vertical="center" wrapText="1"/>
    </xf>
    <xf numFmtId="0" fontId="16" fillId="15" borderId="5" xfId="0" applyFont="1" applyFill="1" applyBorder="1" applyAlignment="1" applyProtection="1">
      <alignment horizontal="left" vertical="center" wrapText="1"/>
    </xf>
    <xf numFmtId="0" fontId="24" fillId="15" borderId="5" xfId="0" applyFont="1" applyFill="1" applyBorder="1" applyAlignment="1" applyProtection="1">
      <alignment wrapText="1"/>
    </xf>
    <xf numFmtId="4" fontId="16" fillId="15" borderId="6" xfId="0" applyNumberFormat="1" applyFont="1" applyFill="1" applyBorder="1" applyAlignment="1">
      <alignment horizontal="right"/>
    </xf>
    <xf numFmtId="0" fontId="23" fillId="13" borderId="5" xfId="0" applyFont="1" applyFill="1" applyBorder="1" applyAlignment="1" applyProtection="1">
      <alignment horizontal="left" vertical="center" wrapText="1"/>
    </xf>
    <xf numFmtId="0" fontId="23" fillId="14" borderId="5" xfId="0" applyFont="1" applyFill="1" applyBorder="1" applyAlignment="1" applyProtection="1">
      <alignment horizontal="left" vertical="center" wrapText="1"/>
    </xf>
    <xf numFmtId="0" fontId="24" fillId="9" borderId="5" xfId="0" applyFont="1" applyFill="1" applyBorder="1" applyAlignment="1" applyProtection="1">
      <alignment horizontal="left" vertical="center" wrapText="1"/>
    </xf>
    <xf numFmtId="0" fontId="19" fillId="13" borderId="5" xfId="0" applyFont="1" applyFill="1" applyBorder="1" applyAlignment="1" applyProtection="1">
      <alignment wrapText="1"/>
    </xf>
    <xf numFmtId="0" fontId="27" fillId="13" borderId="5" xfId="14" applyFont="1" applyFill="1" applyBorder="1" applyAlignment="1">
      <alignment vertical="center" wrapText="1" readingOrder="1"/>
    </xf>
    <xf numFmtId="0" fontId="27" fillId="14" borderId="5" xfId="14" applyFont="1" applyFill="1" applyBorder="1" applyAlignment="1">
      <alignment vertical="center" wrapText="1" readingOrder="1"/>
    </xf>
    <xf numFmtId="0" fontId="28" fillId="0" borderId="5" xfId="14" applyFont="1" applyFill="1" applyBorder="1" applyAlignment="1">
      <alignment vertical="center" wrapText="1" readingOrder="1"/>
    </xf>
    <xf numFmtId="0" fontId="19" fillId="13" borderId="6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>
      <alignment horizontal="left" vertical="center" wrapText="1"/>
    </xf>
    <xf numFmtId="0" fontId="19" fillId="14" borderId="6" xfId="0" applyFont="1" applyFill="1" applyBorder="1" applyAlignment="1" applyProtection="1">
      <alignment wrapText="1"/>
    </xf>
    <xf numFmtId="0" fontId="16" fillId="0" borderId="6" xfId="0" applyFont="1" applyFill="1" applyBorder="1" applyAlignment="1" applyProtection="1">
      <alignment wrapText="1"/>
    </xf>
    <xf numFmtId="0" fontId="16" fillId="9" borderId="4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15" borderId="3" xfId="0" applyFont="1" applyFill="1" applyBorder="1" applyAlignment="1" applyProtection="1">
      <alignment horizontal="left" vertical="center" wrapText="1" indent="1"/>
    </xf>
    <xf numFmtId="0" fontId="19" fillId="13" borderId="3" xfId="0" applyFont="1" applyFill="1" applyBorder="1" applyAlignment="1" applyProtection="1">
      <alignment horizontal="left" vertical="center" wrapText="1" indent="1"/>
    </xf>
    <xf numFmtId="0" fontId="19" fillId="14" borderId="3" xfId="0" applyFont="1" applyFill="1" applyBorder="1" applyAlignment="1" applyProtection="1">
      <alignment horizontal="left" vertical="center" wrapText="1" indent="1"/>
    </xf>
    <xf numFmtId="0" fontId="19" fillId="14" borderId="3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>
      <alignment vertical="center" wrapText="1"/>
    </xf>
    <xf numFmtId="0" fontId="19" fillId="14" borderId="3" xfId="0" applyFont="1" applyFill="1" applyBorder="1" applyAlignment="1" applyProtection="1">
      <alignment vertical="center" wrapText="1"/>
    </xf>
    <xf numFmtId="0" fontId="24" fillId="15" borderId="3" xfId="0" applyFont="1" applyFill="1" applyBorder="1" applyAlignment="1" applyProtection="1">
      <alignment horizontal="left" vertical="center" wrapText="1"/>
    </xf>
    <xf numFmtId="0" fontId="19" fillId="13" borderId="3" xfId="0" applyFont="1" applyFill="1" applyBorder="1" applyAlignment="1" applyProtection="1">
      <alignment horizontal="left" vertical="center" wrapText="1"/>
    </xf>
    <xf numFmtId="0" fontId="23" fillId="14" borderId="3" xfId="0" applyFont="1" applyFill="1" applyBorder="1" applyAlignment="1" applyProtection="1">
      <alignment horizontal="left" vertical="center" wrapText="1"/>
    </xf>
    <xf numFmtId="0" fontId="19" fillId="14" borderId="6" xfId="0" applyFont="1" applyFill="1" applyBorder="1" applyAlignment="1" applyProtection="1">
      <alignment horizontal="left"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16" fillId="9" borderId="6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vertical="center" wrapText="1"/>
    </xf>
    <xf numFmtId="0" fontId="16" fillId="15" borderId="5" xfId="0" applyFont="1" applyFill="1" applyBorder="1" applyAlignment="1">
      <alignment horizontal="left" vertical="center"/>
    </xf>
    <xf numFmtId="0" fontId="19" fillId="15" borderId="5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9" fillId="12" borderId="5" xfId="0" applyFont="1" applyFill="1" applyBorder="1" applyAlignment="1">
      <alignment horizontal="left" vertical="center"/>
    </xf>
    <xf numFmtId="0" fontId="19" fillId="12" borderId="5" xfId="0" applyFont="1" applyFill="1" applyBorder="1" applyAlignment="1" applyProtection="1">
      <alignment horizontal="left" vertical="center"/>
    </xf>
    <xf numFmtId="0" fontId="19" fillId="12" borderId="5" xfId="0" applyFont="1" applyFill="1" applyBorder="1" applyAlignment="1" applyProtection="1">
      <alignment vertical="center" wrapText="1"/>
    </xf>
    <xf numFmtId="0" fontId="19" fillId="13" borderId="5" xfId="0" applyFont="1" applyFill="1" applyBorder="1" applyAlignment="1" applyProtection="1">
      <alignment horizontal="left" vertical="center"/>
    </xf>
    <xf numFmtId="0" fontId="19" fillId="13" borderId="5" xfId="0" applyFont="1" applyFill="1" applyBorder="1" applyAlignment="1" applyProtection="1">
      <alignment vertical="center" wrapText="1"/>
    </xf>
    <xf numFmtId="0" fontId="19" fillId="14" borderId="5" xfId="0" applyFont="1" applyFill="1" applyBorder="1" applyAlignment="1" applyProtection="1">
      <alignment horizontal="left" vertical="center"/>
    </xf>
    <xf numFmtId="0" fontId="19" fillId="14" borderId="5" xfId="0" applyFont="1" applyFill="1" applyBorder="1" applyAlignment="1" applyProtection="1">
      <alignment vertical="center" wrapText="1"/>
    </xf>
    <xf numFmtId="0" fontId="19" fillId="9" borderId="5" xfId="0" applyFont="1" applyFill="1" applyBorder="1" applyAlignment="1" applyProtection="1">
      <alignment horizontal="left" vertical="center"/>
    </xf>
    <xf numFmtId="0" fontId="16" fillId="9" borderId="5" xfId="0" applyFont="1" applyFill="1" applyBorder="1" applyAlignment="1" applyProtection="1">
      <alignment horizontal="left" vertical="center"/>
    </xf>
    <xf numFmtId="0" fontId="16" fillId="9" borderId="5" xfId="0" applyFont="1" applyFill="1" applyBorder="1" applyAlignment="1" applyProtection="1">
      <alignment vertical="center" wrapText="1"/>
    </xf>
    <xf numFmtId="0" fontId="19" fillId="15" borderId="5" xfId="0" applyFont="1" applyFill="1" applyBorder="1" applyAlignment="1" applyProtection="1">
      <alignment horizontal="left" vertical="center"/>
    </xf>
    <xf numFmtId="0" fontId="24" fillId="15" borderId="5" xfId="0" applyFont="1" applyFill="1" applyBorder="1" applyAlignment="1" applyProtection="1">
      <alignment horizontal="left" vertical="center"/>
    </xf>
    <xf numFmtId="0" fontId="24" fillId="15" borderId="5" xfId="0" applyFont="1" applyFill="1" applyBorder="1" applyAlignment="1" applyProtection="1">
      <alignment vertical="center" wrapText="1"/>
    </xf>
    <xf numFmtId="4" fontId="16" fillId="9" borderId="5" xfId="0" applyNumberFormat="1" applyFont="1" applyFill="1" applyBorder="1" applyAlignment="1" applyProtection="1">
      <alignment horizontal="right" wrapText="1"/>
    </xf>
    <xf numFmtId="0" fontId="0" fillId="0" borderId="4" xfId="0" applyBorder="1"/>
    <xf numFmtId="0" fontId="0" fillId="0" borderId="6" xfId="0" applyBorder="1"/>
    <xf numFmtId="4" fontId="26" fillId="0" borderId="5" xfId="0" applyNumberFormat="1" applyFont="1" applyBorder="1"/>
    <xf numFmtId="4" fontId="19" fillId="14" borderId="5" xfId="0" applyNumberFormat="1" applyFont="1" applyFill="1" applyBorder="1" applyAlignment="1">
      <alignment horizontal="right"/>
    </xf>
    <xf numFmtId="49" fontId="16" fillId="0" borderId="5" xfId="0" applyNumberFormat="1" applyFont="1" applyBorder="1"/>
    <xf numFmtId="0" fontId="19" fillId="11" borderId="5" xfId="0" applyFont="1" applyFill="1" applyBorder="1" applyAlignment="1" applyProtection="1">
      <alignment horizontal="center" vertical="center"/>
    </xf>
    <xf numFmtId="2" fontId="16" fillId="12" borderId="6" xfId="0" applyNumberFormat="1" applyFont="1" applyFill="1" applyBorder="1" applyAlignment="1">
      <alignment horizontal="right"/>
    </xf>
    <xf numFmtId="0" fontId="16" fillId="13" borderId="5" xfId="0" applyFont="1" applyFill="1" applyBorder="1" applyAlignment="1" applyProtection="1">
      <alignment horizontal="left" vertical="center" wrapText="1"/>
    </xf>
    <xf numFmtId="2" fontId="16" fillId="13" borderId="6" xfId="0" applyNumberFormat="1" applyFont="1" applyFill="1" applyBorder="1" applyAlignment="1">
      <alignment horizontal="right"/>
    </xf>
    <xf numFmtId="2" fontId="16" fillId="15" borderId="6" xfId="0" applyNumberFormat="1" applyFont="1" applyFill="1" applyBorder="1" applyAlignment="1">
      <alignment horizontal="right"/>
    </xf>
    <xf numFmtId="0" fontId="16" fillId="13" borderId="5" xfId="0" applyFont="1" applyFill="1" applyBorder="1" applyAlignment="1" applyProtection="1">
      <alignment vertical="center" wrapText="1"/>
    </xf>
    <xf numFmtId="4" fontId="16" fillId="0" borderId="0" xfId="0" applyNumberFormat="1" applyFont="1" applyFill="1" applyAlignment="1" applyProtection="1">
      <alignment vertical="center" wrapText="1"/>
    </xf>
    <xf numFmtId="0" fontId="19" fillId="16" borderId="6" xfId="0" applyFont="1" applyFill="1" applyBorder="1" applyAlignment="1" applyProtection="1">
      <alignment horizontal="left" vertical="center" wrapText="1"/>
    </xf>
    <xf numFmtId="4" fontId="19" fillId="16" borderId="6" xfId="0" applyNumberFormat="1" applyFont="1" applyFill="1" applyBorder="1" applyAlignment="1">
      <alignment horizontal="right"/>
    </xf>
    <xf numFmtId="0" fontId="19" fillId="17" borderId="6" xfId="0" applyFont="1" applyFill="1" applyBorder="1" applyAlignment="1" applyProtection="1">
      <alignment horizontal="left" vertical="center" wrapText="1"/>
    </xf>
    <xf numFmtId="4" fontId="19" fillId="17" borderId="6" xfId="0" applyNumberFormat="1" applyFont="1" applyFill="1" applyBorder="1" applyAlignment="1">
      <alignment horizontal="right"/>
    </xf>
    <xf numFmtId="0" fontId="24" fillId="15" borderId="6" xfId="0" applyFont="1" applyFill="1" applyBorder="1" applyAlignment="1" applyProtection="1">
      <alignment horizontal="left" vertical="center" wrapText="1"/>
    </xf>
    <xf numFmtId="0" fontId="19" fillId="12" borderId="6" xfId="0" applyFont="1" applyFill="1" applyBorder="1" applyAlignment="1" applyProtection="1">
      <alignment horizontal="left" vertical="center" wrapText="1"/>
    </xf>
    <xf numFmtId="0" fontId="19" fillId="14" borderId="3" xfId="0" applyFont="1" applyFill="1" applyBorder="1" applyAlignment="1" applyProtection="1">
      <alignment horizontal="center" vertical="center" wrapText="1"/>
    </xf>
    <xf numFmtId="0" fontId="19" fillId="14" borderId="4" xfId="0" applyFont="1" applyFill="1" applyBorder="1" applyAlignment="1" applyProtection="1">
      <alignment horizontal="center" vertical="center" wrapText="1"/>
    </xf>
    <xf numFmtId="0" fontId="19" fillId="14" borderId="6" xfId="0" applyFont="1" applyFill="1" applyBorder="1" applyAlignment="1" applyProtection="1">
      <alignment horizontal="center" vertical="center" wrapText="1"/>
    </xf>
    <xf numFmtId="0" fontId="16" fillId="9" borderId="3" xfId="0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 wrapText="1"/>
    </xf>
    <xf numFmtId="0" fontId="16" fillId="9" borderId="6" xfId="0" applyFont="1" applyFill="1" applyBorder="1" applyAlignment="1" applyProtection="1">
      <alignment horizontal="center" vertical="center" wrapText="1"/>
    </xf>
    <xf numFmtId="0" fontId="19" fillId="12" borderId="3" xfId="0" applyFont="1" applyFill="1" applyBorder="1" applyAlignment="1" applyProtection="1">
      <alignment horizontal="center" vertical="center" wrapText="1"/>
    </xf>
    <xf numFmtId="0" fontId="23" fillId="12" borderId="4" xfId="0" applyFont="1" applyFill="1" applyBorder="1" applyAlignment="1" applyProtection="1">
      <alignment horizontal="left" vertical="center" wrapText="1"/>
    </xf>
    <xf numFmtId="0" fontId="23" fillId="12" borderId="6" xfId="0" applyFont="1" applyFill="1" applyBorder="1" applyAlignment="1" applyProtection="1">
      <alignment horizontal="left" vertical="center" wrapText="1"/>
    </xf>
    <xf numFmtId="0" fontId="19" fillId="12" borderId="5" xfId="0" applyFont="1" applyFill="1" applyBorder="1" applyAlignment="1" applyProtection="1">
      <alignment wrapText="1"/>
    </xf>
    <xf numFmtId="0" fontId="19" fillId="13" borderId="3" xfId="0" applyFont="1" applyFill="1" applyBorder="1" applyAlignment="1" applyProtection="1">
      <alignment horizontal="center" vertical="center" wrapText="1"/>
    </xf>
    <xf numFmtId="0" fontId="23" fillId="13" borderId="4" xfId="0" applyFont="1" applyFill="1" applyBorder="1" applyAlignment="1" applyProtection="1">
      <alignment horizontal="left" vertical="center" wrapText="1"/>
    </xf>
    <xf numFmtId="0" fontId="23" fillId="13" borderId="6" xfId="0" applyFont="1" applyFill="1" applyBorder="1" applyAlignment="1" applyProtection="1">
      <alignment horizontal="left" vertical="center" wrapText="1"/>
    </xf>
    <xf numFmtId="0" fontId="23" fillId="14" borderId="4" xfId="0" applyFont="1" applyFill="1" applyBorder="1" applyAlignment="1" applyProtection="1">
      <alignment horizontal="left" vertical="center" wrapText="1"/>
    </xf>
    <xf numFmtId="0" fontId="23" fillId="14" borderId="6" xfId="0" applyFont="1" applyFill="1" applyBorder="1" applyAlignment="1" applyProtection="1">
      <alignment horizontal="left" vertical="center" wrapText="1"/>
    </xf>
    <xf numFmtId="0" fontId="24" fillId="9" borderId="4" xfId="0" applyFont="1" applyFill="1" applyBorder="1" applyAlignment="1" applyProtection="1">
      <alignment horizontal="left" vertical="center" wrapText="1"/>
    </xf>
    <xf numFmtId="0" fontId="24" fillId="9" borderId="6" xfId="0" applyFont="1" applyFill="1" applyBorder="1" applyAlignment="1" applyProtection="1">
      <alignment horizontal="left" vertical="center" wrapText="1"/>
    </xf>
    <xf numFmtId="0" fontId="19" fillId="18" borderId="6" xfId="0" applyFont="1" applyFill="1" applyBorder="1" applyAlignment="1" applyProtection="1">
      <alignment horizontal="left" vertical="center" wrapText="1"/>
    </xf>
    <xf numFmtId="4" fontId="19" fillId="18" borderId="6" xfId="0" applyNumberFormat="1" applyFont="1" applyFill="1" applyBorder="1" applyAlignment="1">
      <alignment horizontal="right"/>
    </xf>
    <xf numFmtId="0" fontId="19" fillId="12" borderId="3" xfId="0" applyFont="1" applyFill="1" applyBorder="1" applyAlignment="1" applyProtection="1">
      <alignment horizontal="left" vertical="center" wrapText="1" indent="1"/>
    </xf>
    <xf numFmtId="0" fontId="19" fillId="12" borderId="4" xfId="0" applyFont="1" applyFill="1" applyBorder="1" applyAlignment="1" applyProtection="1">
      <alignment horizontal="left" vertical="center" wrapText="1" indent="1"/>
    </xf>
    <xf numFmtId="0" fontId="19" fillId="12" borderId="6" xfId="0" applyFont="1" applyFill="1" applyBorder="1" applyAlignment="1" applyProtection="1">
      <alignment horizontal="left" vertical="center" wrapText="1" indent="1"/>
    </xf>
    <xf numFmtId="0" fontId="19" fillId="13" borderId="4" xfId="0" applyFont="1" applyFill="1" applyBorder="1" applyAlignment="1" applyProtection="1">
      <alignment horizontal="left" vertical="center" wrapText="1" indent="1"/>
    </xf>
    <xf numFmtId="0" fontId="19" fillId="13" borderId="6" xfId="0" applyFont="1" applyFill="1" applyBorder="1" applyAlignment="1" applyProtection="1">
      <alignment horizontal="left" vertical="center" wrapText="1" indent="1"/>
    </xf>
    <xf numFmtId="0" fontId="19" fillId="14" borderId="4" xfId="0" applyFont="1" applyFill="1" applyBorder="1" applyAlignment="1" applyProtection="1">
      <alignment horizontal="left" vertical="center" wrapText="1" indent="1"/>
    </xf>
    <xf numFmtId="0" fontId="19" fillId="14" borderId="6" xfId="0" applyFont="1" applyFill="1" applyBorder="1" applyAlignment="1" applyProtection="1">
      <alignment horizontal="left" vertical="center" wrapText="1" indent="1"/>
    </xf>
    <xf numFmtId="0" fontId="16" fillId="9" borderId="3" xfId="0" applyFont="1" applyFill="1" applyBorder="1" applyAlignment="1" applyProtection="1">
      <alignment horizontal="left" vertical="center" wrapText="1" indent="1"/>
    </xf>
    <xf numFmtId="0" fontId="16" fillId="9" borderId="4" xfId="0" applyFont="1" applyFill="1" applyBorder="1" applyAlignment="1" applyProtection="1">
      <alignment horizontal="left" vertical="center" wrapText="1" indent="1"/>
    </xf>
    <xf numFmtId="0" fontId="16" fillId="9" borderId="6" xfId="0" applyFont="1" applyFill="1" applyBorder="1" applyAlignment="1" applyProtection="1">
      <alignment horizontal="left" vertical="center" wrapText="1" indent="1"/>
    </xf>
    <xf numFmtId="0" fontId="27" fillId="12" borderId="5" xfId="14" applyFont="1" applyFill="1" applyBorder="1" applyAlignment="1">
      <alignment vertical="center" wrapText="1" readingOrder="1"/>
    </xf>
    <xf numFmtId="0" fontId="27" fillId="18" borderId="6" xfId="14" applyFont="1" applyFill="1" applyBorder="1" applyAlignment="1">
      <alignment vertical="center" wrapText="1" readingOrder="1"/>
    </xf>
    <xf numFmtId="0" fontId="19" fillId="18" borderId="6" xfId="0" applyFont="1" applyFill="1" applyBorder="1" applyAlignment="1" applyProtection="1">
      <alignment wrapText="1"/>
    </xf>
    <xf numFmtId="0" fontId="24" fillId="15" borderId="6" xfId="0" applyFont="1" applyFill="1" applyBorder="1" applyAlignment="1" applyProtection="1">
      <alignment wrapText="1"/>
    </xf>
    <xf numFmtId="0" fontId="19" fillId="12" borderId="4" xfId="0" applyFont="1" applyFill="1" applyBorder="1" applyAlignment="1" applyProtection="1">
      <alignment horizontal="left" vertical="center" wrapText="1"/>
    </xf>
    <xf numFmtId="0" fontId="19" fillId="12" borderId="6" xfId="0" applyFont="1" applyFill="1" applyBorder="1" applyAlignment="1" applyProtection="1">
      <alignment wrapText="1"/>
    </xf>
    <xf numFmtId="0" fontId="19" fillId="16" borderId="6" xfId="0" applyFont="1" applyFill="1" applyBorder="1" applyAlignment="1" applyProtection="1">
      <alignment wrapText="1"/>
    </xf>
    <xf numFmtId="0" fontId="19" fillId="13" borderId="6" xfId="0" applyFont="1" applyFill="1" applyBorder="1" applyAlignment="1" applyProtection="1">
      <alignment wrapText="1"/>
    </xf>
    <xf numFmtId="0" fontId="19" fillId="17" borderId="6" xfId="0" applyFont="1" applyFill="1" applyBorder="1" applyAlignment="1" applyProtection="1">
      <alignment wrapText="1"/>
    </xf>
    <xf numFmtId="0" fontId="19" fillId="0" borderId="5" xfId="0" applyFont="1" applyFill="1" applyBorder="1" applyAlignment="1" applyProtection="1">
      <alignment wrapText="1"/>
    </xf>
    <xf numFmtId="0" fontId="30" fillId="15" borderId="6" xfId="14" applyFont="1" applyFill="1" applyBorder="1" applyAlignment="1">
      <alignment vertical="center" wrapText="1" readingOrder="1"/>
    </xf>
    <xf numFmtId="0" fontId="24" fillId="15" borderId="6" xfId="0" applyFont="1" applyFill="1" applyBorder="1" applyAlignment="1">
      <alignment horizontal="left" vertical="center" wrapText="1"/>
    </xf>
    <xf numFmtId="0" fontId="19" fillId="12" borderId="6" xfId="0" applyFont="1" applyFill="1" applyBorder="1" applyAlignment="1">
      <alignment horizontal="left" vertical="center" wrapText="1"/>
    </xf>
    <xf numFmtId="0" fontId="19" fillId="13" borderId="6" xfId="0" applyFont="1" applyFill="1" applyBorder="1" applyAlignment="1">
      <alignment horizontal="left" vertical="center" wrapText="1"/>
    </xf>
    <xf numFmtId="4" fontId="19" fillId="13" borderId="5" xfId="0" applyNumberFormat="1" applyFont="1" applyFill="1" applyBorder="1" applyAlignment="1">
      <alignment horizontal="right"/>
    </xf>
    <xf numFmtId="0" fontId="19" fillId="14" borderId="6" xfId="0" applyFont="1" applyFill="1" applyBorder="1" applyAlignment="1">
      <alignment horizontal="left" vertical="center" wrapText="1"/>
    </xf>
    <xf numFmtId="0" fontId="28" fillId="0" borderId="6" xfId="14" applyFont="1" applyFill="1" applyBorder="1" applyAlignment="1">
      <alignment vertical="center" wrapText="1" readingOrder="1"/>
    </xf>
    <xf numFmtId="0" fontId="19" fillId="12" borderId="4" xfId="0" applyFont="1" applyFill="1" applyBorder="1" applyAlignment="1" applyProtection="1">
      <alignment horizontal="center" vertical="center" wrapText="1"/>
    </xf>
    <xf numFmtId="0" fontId="19" fillId="12" borderId="6" xfId="0" applyFont="1" applyFill="1" applyBorder="1" applyAlignment="1" applyProtection="1">
      <alignment horizontal="center" vertical="center" wrapText="1"/>
    </xf>
    <xf numFmtId="0" fontId="19" fillId="13" borderId="4" xfId="0" applyFont="1" applyFill="1" applyBorder="1" applyAlignment="1" applyProtection="1">
      <alignment horizontal="center" vertical="center" wrapText="1"/>
    </xf>
    <xf numFmtId="0" fontId="19" fillId="13" borderId="6" xfId="0" applyFont="1" applyFill="1" applyBorder="1" applyAlignment="1" applyProtection="1">
      <alignment horizontal="center" vertical="center" wrapText="1"/>
    </xf>
    <xf numFmtId="0" fontId="28" fillId="0" borderId="4" xfId="14" applyFont="1" applyFill="1" applyBorder="1" applyAlignment="1">
      <alignment vertical="center" wrapText="1" readingOrder="1"/>
    </xf>
    <xf numFmtId="0" fontId="31" fillId="0" borderId="0" xfId="0" applyFont="1"/>
    <xf numFmtId="0" fontId="0" fillId="19" borderId="0" xfId="0" applyFill="1"/>
    <xf numFmtId="0" fontId="18" fillId="20" borderId="0" xfId="0" applyFont="1" applyFill="1"/>
    <xf numFmtId="4" fontId="18" fillId="20" borderId="0" xfId="0" applyNumberFormat="1" applyFont="1" applyFill="1"/>
    <xf numFmtId="0" fontId="18" fillId="21" borderId="0" xfId="0" applyFont="1" applyFill="1"/>
    <xf numFmtId="0" fontId="25" fillId="22" borderId="0" xfId="0" applyFont="1" applyFill="1"/>
    <xf numFmtId="0" fontId="18" fillId="23" borderId="0" xfId="0" applyFont="1" applyFill="1"/>
    <xf numFmtId="0" fontId="18" fillId="24" borderId="0" xfId="0" applyFont="1" applyFill="1"/>
    <xf numFmtId="0" fontId="18" fillId="25" borderId="0" xfId="0" applyFont="1" applyFill="1"/>
    <xf numFmtId="4" fontId="0" fillId="19" borderId="0" xfId="0" applyNumberFormat="1" applyFill="1"/>
    <xf numFmtId="0" fontId="18" fillId="26" borderId="0" xfId="0" applyFont="1" applyFill="1"/>
    <xf numFmtId="4" fontId="25" fillId="22" borderId="0" xfId="0" applyNumberFormat="1" applyFont="1" applyFill="1"/>
    <xf numFmtId="4" fontId="18" fillId="23" borderId="0" xfId="0" applyNumberFormat="1" applyFont="1" applyFill="1"/>
    <xf numFmtId="4" fontId="18" fillId="24" borderId="0" xfId="0" applyNumberFormat="1" applyFont="1" applyFill="1"/>
    <xf numFmtId="4" fontId="18" fillId="25" borderId="0" xfId="0" applyNumberFormat="1" applyFont="1" applyFill="1"/>
    <xf numFmtId="0" fontId="18" fillId="19" borderId="0" xfId="0" applyFont="1" applyFill="1"/>
    <xf numFmtId="0" fontId="0" fillId="22" borderId="0" xfId="0" applyFill="1"/>
    <xf numFmtId="0" fontId="29" fillId="25" borderId="0" xfId="0" applyFont="1" applyFill="1"/>
    <xf numFmtId="0" fontId="25" fillId="19" borderId="0" xfId="0" applyFont="1" applyFill="1"/>
    <xf numFmtId="0" fontId="0" fillId="23" borderId="0" xfId="0" applyFill="1"/>
    <xf numFmtId="0" fontId="0" fillId="24" borderId="0" xfId="0" applyFill="1"/>
    <xf numFmtId="0" fontId="0" fillId="27" borderId="0" xfId="0" applyFill="1"/>
    <xf numFmtId="0" fontId="19" fillId="11" borderId="5" xfId="0" applyFont="1" applyFill="1" applyBorder="1" applyAlignment="1" applyProtection="1">
      <alignment horizontal="center" vertical="center" wrapText="1"/>
    </xf>
    <xf numFmtId="0" fontId="19" fillId="11" borderId="5" xfId="0" applyFont="1" applyFill="1" applyBorder="1" applyAlignment="1" applyProtection="1">
      <alignment horizontal="center" vertical="center" wrapText="1"/>
    </xf>
    <xf numFmtId="4" fontId="18" fillId="26" borderId="0" xfId="0" applyNumberFormat="1" applyFont="1" applyFill="1"/>
    <xf numFmtId="0" fontId="19" fillId="18" borderId="6" xfId="0" applyFont="1" applyFill="1" applyBorder="1" applyAlignment="1" applyProtection="1">
      <alignment horizontal="left" vertical="center" wrapText="1"/>
    </xf>
    <xf numFmtId="0" fontId="19" fillId="16" borderId="6" xfId="0" applyFont="1" applyFill="1" applyBorder="1" applyAlignment="1" applyProtection="1">
      <alignment horizontal="left" vertical="center" wrapText="1"/>
    </xf>
    <xf numFmtId="0" fontId="19" fillId="28" borderId="6" xfId="0" applyFont="1" applyFill="1" applyBorder="1" applyAlignment="1" applyProtection="1">
      <alignment horizontal="left" vertical="center" wrapText="1"/>
    </xf>
    <xf numFmtId="4" fontId="19" fillId="28" borderId="6" xfId="0" applyNumberFormat="1" applyFont="1" applyFill="1" applyBorder="1" applyAlignment="1">
      <alignment horizontal="right"/>
    </xf>
    <xf numFmtId="0" fontId="32" fillId="0" borderId="0" xfId="0" applyFont="1" applyFill="1" applyAlignment="1" applyProtection="1">
      <alignment horizontal="right" vertical="center" wrapText="1"/>
    </xf>
    <xf numFmtId="4" fontId="19" fillId="9" borderId="5" xfId="0" applyNumberFormat="1" applyFont="1" applyFill="1" applyBorder="1" applyAlignment="1">
      <alignment horizontal="right"/>
    </xf>
    <xf numFmtId="0" fontId="31" fillId="19" borderId="0" xfId="0" applyFont="1" applyFill="1"/>
    <xf numFmtId="0" fontId="19" fillId="0" borderId="5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9" fillId="10" borderId="5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21" fillId="0" borderId="0" xfId="0" applyFont="1" applyFill="1" applyAlignment="1" applyProtection="1">
      <alignment wrapText="1"/>
    </xf>
    <xf numFmtId="0" fontId="19" fillId="11" borderId="5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>
      <alignment horizontal="center"/>
    </xf>
    <xf numFmtId="0" fontId="26" fillId="9" borderId="5" xfId="0" applyFont="1" applyFill="1" applyBorder="1" applyAlignment="1">
      <alignment horizontal="center" vertical="center"/>
    </xf>
    <xf numFmtId="0" fontId="24" fillId="15" borderId="5" xfId="0" applyFont="1" applyFill="1" applyBorder="1" applyAlignment="1" applyProtection="1">
      <alignment horizontal="left" vertical="center" wrapText="1"/>
    </xf>
    <xf numFmtId="0" fontId="19" fillId="11" borderId="5" xfId="0" applyFont="1" applyFill="1" applyBorder="1" applyAlignment="1" applyProtection="1">
      <alignment horizontal="center" vertical="center" wrapText="1"/>
    </xf>
    <xf numFmtId="0" fontId="19" fillId="16" borderId="5" xfId="0" applyFont="1" applyFill="1" applyBorder="1" applyAlignment="1" applyProtection="1">
      <alignment horizontal="left" vertical="center" wrapText="1"/>
    </xf>
    <xf numFmtId="0" fontId="19" fillId="17" borderId="5" xfId="0" applyFont="1" applyFill="1" applyBorder="1" applyAlignment="1" applyProtection="1">
      <alignment horizontal="left" vertical="center" wrapText="1"/>
    </xf>
    <xf numFmtId="0" fontId="24" fillId="15" borderId="3" xfId="0" applyFont="1" applyFill="1" applyBorder="1" applyAlignment="1" applyProtection="1">
      <alignment horizontal="left" vertical="center" wrapText="1"/>
    </xf>
    <xf numFmtId="0" fontId="24" fillId="15" borderId="4" xfId="0" applyFont="1" applyFill="1" applyBorder="1" applyAlignment="1" applyProtection="1">
      <alignment horizontal="left" vertical="center" wrapText="1"/>
    </xf>
    <xf numFmtId="0" fontId="24" fillId="15" borderId="6" xfId="0" applyFont="1" applyFill="1" applyBorder="1" applyAlignment="1" applyProtection="1">
      <alignment horizontal="left" vertical="center" wrapText="1"/>
    </xf>
    <xf numFmtId="0" fontId="19" fillId="18" borderId="5" xfId="0" applyFont="1" applyFill="1" applyBorder="1" applyAlignment="1" applyProtection="1">
      <alignment horizontal="left" vertical="center" wrapText="1"/>
    </xf>
    <xf numFmtId="0" fontId="19" fillId="13" borderId="5" xfId="0" applyFont="1" applyFill="1" applyBorder="1" applyAlignment="1" applyProtection="1">
      <alignment horizontal="left" vertical="center" wrapText="1" indent="1"/>
    </xf>
    <xf numFmtId="0" fontId="19" fillId="16" borderId="3" xfId="0" applyFont="1" applyFill="1" applyBorder="1" applyAlignment="1" applyProtection="1">
      <alignment horizontal="left" vertical="center" wrapText="1"/>
    </xf>
    <xf numFmtId="0" fontId="19" fillId="16" borderId="4" xfId="0" applyFont="1" applyFill="1" applyBorder="1" applyAlignment="1" applyProtection="1">
      <alignment horizontal="left" vertical="center" wrapText="1"/>
    </xf>
    <xf numFmtId="0" fontId="19" fillId="16" borderId="6" xfId="0" applyFont="1" applyFill="1" applyBorder="1" applyAlignment="1" applyProtection="1">
      <alignment horizontal="left" vertical="center" wrapText="1"/>
    </xf>
    <xf numFmtId="0" fontId="19" fillId="18" borderId="3" xfId="0" applyFont="1" applyFill="1" applyBorder="1" applyAlignment="1" applyProtection="1">
      <alignment horizontal="left" vertical="center" wrapText="1"/>
    </xf>
    <xf numFmtId="0" fontId="19" fillId="18" borderId="4" xfId="0" applyFont="1" applyFill="1" applyBorder="1" applyAlignment="1" applyProtection="1">
      <alignment horizontal="left" vertical="center" wrapText="1"/>
    </xf>
    <xf numFmtId="0" fontId="19" fillId="18" borderId="6" xfId="0" applyFont="1" applyFill="1" applyBorder="1" applyAlignment="1" applyProtection="1">
      <alignment horizontal="left" vertical="center" wrapText="1"/>
    </xf>
    <xf numFmtId="0" fontId="19" fillId="28" borderId="3" xfId="0" applyFont="1" applyFill="1" applyBorder="1" applyAlignment="1" applyProtection="1">
      <alignment horizontal="left" vertical="center" wrapText="1"/>
    </xf>
    <xf numFmtId="0" fontId="19" fillId="28" borderId="4" xfId="0" applyFont="1" applyFill="1" applyBorder="1" applyAlignment="1" applyProtection="1">
      <alignment horizontal="left" vertical="center" wrapText="1"/>
    </xf>
    <xf numFmtId="0" fontId="19" fillId="28" borderId="6" xfId="0" applyFont="1" applyFill="1" applyBorder="1" applyAlignment="1" applyProtection="1">
      <alignment horizontal="left" vertical="center" wrapText="1"/>
    </xf>
    <xf numFmtId="0" fontId="19" fillId="12" borderId="5" xfId="0" applyFont="1" applyFill="1" applyBorder="1" applyAlignment="1" applyProtection="1">
      <alignment horizontal="left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14"/>
    <cellStyle name="Normalno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F9" sqref="F9"/>
    </sheetView>
  </sheetViews>
  <sheetFormatPr defaultRowHeight="15" x14ac:dyDescent="0.25"/>
  <cols>
    <col min="1" max="4" width="9" customWidth="1"/>
    <col min="5" max="11" width="26.7109375" customWidth="1"/>
    <col min="12" max="60" width="9" customWidth="1"/>
    <col min="61" max="61" width="9.140625" customWidth="1"/>
  </cols>
  <sheetData>
    <row r="1" spans="1:11" ht="42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8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18" customHeight="1" x14ac:dyDescent="0.25">
      <c r="A5" s="216" t="s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8" x14ac:dyDescent="0.25">
      <c r="A6" s="3"/>
      <c r="B6" s="4"/>
      <c r="C6" s="4"/>
      <c r="D6" s="4"/>
      <c r="E6" s="5"/>
      <c r="F6" s="6"/>
      <c r="G6" s="6"/>
      <c r="H6" s="6"/>
      <c r="I6" s="6"/>
      <c r="J6" s="6"/>
      <c r="K6" s="7" t="s">
        <v>258</v>
      </c>
    </row>
    <row r="7" spans="1:11" x14ac:dyDescent="0.25">
      <c r="A7" s="8"/>
      <c r="B7" s="9"/>
      <c r="C7" s="9"/>
      <c r="D7" s="10"/>
      <c r="E7" s="11"/>
      <c r="F7" s="12" t="s">
        <v>248</v>
      </c>
      <c r="G7" s="12" t="s">
        <v>3</v>
      </c>
      <c r="H7" s="12" t="s">
        <v>249</v>
      </c>
      <c r="I7" s="12" t="s">
        <v>247</v>
      </c>
      <c r="J7" s="12" t="s">
        <v>256</v>
      </c>
      <c r="K7" s="12" t="s">
        <v>257</v>
      </c>
    </row>
    <row r="8" spans="1:11" x14ac:dyDescent="0.25">
      <c r="A8" s="217" t="s">
        <v>6</v>
      </c>
      <c r="B8" s="217"/>
      <c r="C8" s="217"/>
      <c r="D8" s="217"/>
      <c r="E8" s="217"/>
      <c r="F8" s="13">
        <f>F9+F10</f>
        <v>16148512.59</v>
      </c>
      <c r="G8" s="13">
        <f t="shared" ref="G8:G14" si="0">F8/7.5345</f>
        <v>2143275.9426637464</v>
      </c>
      <c r="H8" s="13">
        <f>J8-F8</f>
        <v>565163.8044150006</v>
      </c>
      <c r="I8" s="13">
        <f>K8-G8</f>
        <v>75010.127336253412</v>
      </c>
      <c r="J8" s="13">
        <f>K8*7.5345</f>
        <v>16713676.394415</v>
      </c>
      <c r="K8" s="13">
        <f>SUM(K9:K10)</f>
        <v>2218286.0699999998</v>
      </c>
    </row>
    <row r="9" spans="1:11" x14ac:dyDescent="0.25">
      <c r="A9" s="215" t="s">
        <v>7</v>
      </c>
      <c r="B9" s="215"/>
      <c r="C9" s="215"/>
      <c r="D9" s="215"/>
      <c r="E9" s="215"/>
      <c r="F9" s="14">
        <v>16148512.59</v>
      </c>
      <c r="G9" s="14">
        <f t="shared" si="0"/>
        <v>2143275.9426637464</v>
      </c>
      <c r="H9" s="14">
        <f t="shared" ref="H9:H14" si="1">J9-F9</f>
        <v>565163.8044150006</v>
      </c>
      <c r="I9" s="14">
        <f t="shared" ref="I9:I14" si="2">K9-G9</f>
        <v>75010.127336253412</v>
      </c>
      <c r="J9" s="14">
        <f t="shared" ref="J9:J13" si="3">K9*7.5345</f>
        <v>16713676.394415</v>
      </c>
      <c r="K9" s="14">
        <v>2218286.0699999998</v>
      </c>
    </row>
    <row r="10" spans="1:11" x14ac:dyDescent="0.25">
      <c r="A10" s="218" t="s">
        <v>8</v>
      </c>
      <c r="B10" s="218"/>
      <c r="C10" s="218"/>
      <c r="D10" s="218"/>
      <c r="E10" s="218"/>
      <c r="F10" s="14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4">
        <v>0</v>
      </c>
    </row>
    <row r="11" spans="1:11" x14ac:dyDescent="0.25">
      <c r="A11" s="15" t="s">
        <v>9</v>
      </c>
      <c r="B11" s="16"/>
      <c r="C11" s="16"/>
      <c r="D11" s="16"/>
      <c r="E11" s="16"/>
      <c r="F11" s="13">
        <f>SUM(F12:F13)</f>
        <v>16548512.59</v>
      </c>
      <c r="G11" s="13">
        <f t="shared" si="0"/>
        <v>2196365.0660295971</v>
      </c>
      <c r="H11" s="13">
        <f t="shared" si="1"/>
        <v>565163.77905499935</v>
      </c>
      <c r="I11" s="13">
        <f t="shared" si="2"/>
        <v>75010.12397040287</v>
      </c>
      <c r="J11" s="13">
        <f t="shared" si="3"/>
        <v>17113676.369054999</v>
      </c>
      <c r="K11" s="13">
        <f>SUM(K12:K13)</f>
        <v>2271375.19</v>
      </c>
    </row>
    <row r="12" spans="1:11" x14ac:dyDescent="0.25">
      <c r="A12" s="215" t="s">
        <v>10</v>
      </c>
      <c r="B12" s="215"/>
      <c r="C12" s="215"/>
      <c r="D12" s="215"/>
      <c r="E12" s="215"/>
      <c r="F12" s="14">
        <v>16495512.59</v>
      </c>
      <c r="G12" s="14">
        <f t="shared" si="0"/>
        <v>2189330.7571836216</v>
      </c>
      <c r="H12" s="14">
        <f t="shared" si="1"/>
        <v>356786.17249000072</v>
      </c>
      <c r="I12" s="14">
        <f t="shared" si="2"/>
        <v>47353.662816378288</v>
      </c>
      <c r="J12" s="14">
        <f t="shared" si="3"/>
        <v>16852298.762490001</v>
      </c>
      <c r="K12" s="14">
        <v>2236684.42</v>
      </c>
    </row>
    <row r="13" spans="1:11" x14ac:dyDescent="0.25">
      <c r="A13" s="218" t="s">
        <v>11</v>
      </c>
      <c r="B13" s="218"/>
      <c r="C13" s="218"/>
      <c r="D13" s="218"/>
      <c r="E13" s="218"/>
      <c r="F13" s="17">
        <v>53000</v>
      </c>
      <c r="G13" s="17">
        <f t="shared" si="0"/>
        <v>7034.3088459751807</v>
      </c>
      <c r="H13" s="17">
        <f t="shared" si="1"/>
        <v>208377.60656499999</v>
      </c>
      <c r="I13" s="17">
        <f t="shared" si="2"/>
        <v>27656.461154024815</v>
      </c>
      <c r="J13" s="17">
        <f t="shared" si="3"/>
        <v>261377.60656499999</v>
      </c>
      <c r="K13" s="17">
        <v>34690.769999999997</v>
      </c>
    </row>
    <row r="14" spans="1:11" x14ac:dyDescent="0.25">
      <c r="A14" s="217" t="s">
        <v>12</v>
      </c>
      <c r="B14" s="217"/>
      <c r="C14" s="217"/>
      <c r="D14" s="217"/>
      <c r="E14" s="217"/>
      <c r="F14" s="18">
        <f>F8-F11</f>
        <v>-400000</v>
      </c>
      <c r="G14" s="13">
        <f t="shared" si="0"/>
        <v>-53089.123365850421</v>
      </c>
      <c r="H14" s="13">
        <f t="shared" si="1"/>
        <v>0</v>
      </c>
      <c r="I14" s="13">
        <f t="shared" si="2"/>
        <v>3.3658503089100122E-3</v>
      </c>
      <c r="J14" s="13">
        <v>-400000</v>
      </c>
      <c r="K14" s="13">
        <f>K8-K11</f>
        <v>-53089.120000000112</v>
      </c>
    </row>
    <row r="15" spans="1:11" ht="18" x14ac:dyDescent="0.25">
      <c r="A15" s="1"/>
      <c r="B15" s="19"/>
      <c r="C15" s="19"/>
      <c r="D15" s="19"/>
      <c r="E15" s="19"/>
      <c r="F15" s="20"/>
      <c r="G15" s="20"/>
      <c r="H15" s="20"/>
      <c r="I15" s="20"/>
      <c r="J15" s="20"/>
      <c r="K15" s="20"/>
    </row>
    <row r="16" spans="1:11" ht="18" customHeight="1" x14ac:dyDescent="0.25">
      <c r="A16" s="216" t="s">
        <v>13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  <row r="17" spans="1:11" ht="18" x14ac:dyDescent="0.25">
      <c r="A17" s="1"/>
      <c r="B17" s="19"/>
      <c r="C17" s="19"/>
      <c r="D17" s="19"/>
      <c r="E17" s="19"/>
      <c r="F17" s="20"/>
      <c r="G17" s="20"/>
      <c r="H17" s="20"/>
      <c r="I17" s="20"/>
      <c r="J17" s="20"/>
      <c r="K17" s="20"/>
    </row>
    <row r="18" spans="1:11" x14ac:dyDescent="0.25">
      <c r="A18" s="8"/>
      <c r="B18" s="9"/>
      <c r="C18" s="9"/>
      <c r="D18" s="10"/>
      <c r="E18" s="11"/>
      <c r="F18" s="12" t="s">
        <v>248</v>
      </c>
      <c r="G18" s="12" t="s">
        <v>3</v>
      </c>
      <c r="H18" s="12" t="s">
        <v>249</v>
      </c>
      <c r="I18" s="12" t="s">
        <v>247</v>
      </c>
      <c r="J18" s="12" t="s">
        <v>250</v>
      </c>
      <c r="K18" s="12" t="s">
        <v>251</v>
      </c>
    </row>
    <row r="19" spans="1:11" ht="15.75" customHeight="1" x14ac:dyDescent="0.25">
      <c r="A19" s="215" t="s">
        <v>16</v>
      </c>
      <c r="B19" s="215"/>
      <c r="C19" s="215"/>
      <c r="D19" s="215"/>
      <c r="E19" s="215"/>
      <c r="F19" s="21"/>
      <c r="G19" s="21"/>
      <c r="H19" s="21"/>
      <c r="I19" s="21"/>
      <c r="J19" s="21"/>
      <c r="K19" s="21"/>
    </row>
    <row r="20" spans="1:11" x14ac:dyDescent="0.25">
      <c r="A20" s="215" t="s">
        <v>17</v>
      </c>
      <c r="B20" s="215"/>
      <c r="C20" s="215"/>
      <c r="D20" s="215"/>
      <c r="E20" s="215"/>
      <c r="F20" s="21"/>
      <c r="G20" s="21"/>
      <c r="H20" s="21"/>
      <c r="I20" s="21"/>
      <c r="J20" s="21"/>
      <c r="K20" s="21"/>
    </row>
    <row r="21" spans="1:11" x14ac:dyDescent="0.25">
      <c r="A21" s="217" t="s">
        <v>18</v>
      </c>
      <c r="B21" s="217"/>
      <c r="C21" s="217"/>
      <c r="D21" s="217"/>
      <c r="E21" s="217"/>
      <c r="F21" s="22">
        <v>0</v>
      </c>
      <c r="G21" s="22"/>
      <c r="H21" s="22">
        <v>0</v>
      </c>
      <c r="I21" s="22"/>
      <c r="J21" s="22"/>
      <c r="K21" s="22">
        <v>0</v>
      </c>
    </row>
    <row r="22" spans="1:11" ht="18" x14ac:dyDescent="0.25">
      <c r="A22" s="1"/>
      <c r="B22" s="19"/>
      <c r="C22" s="19"/>
      <c r="D22" s="19"/>
      <c r="E22" s="19"/>
      <c r="F22" s="20"/>
      <c r="G22" s="20"/>
      <c r="H22" s="20"/>
      <c r="I22" s="20"/>
      <c r="J22" s="20"/>
      <c r="K22" s="20"/>
    </row>
    <row r="23" spans="1:11" ht="18" customHeight="1" x14ac:dyDescent="0.25">
      <c r="A23" s="216" t="s">
        <v>19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</row>
    <row r="24" spans="1:11" ht="18" x14ac:dyDescent="0.25">
      <c r="A24" s="1"/>
      <c r="B24" s="19"/>
      <c r="C24" s="19"/>
      <c r="D24" s="19"/>
      <c r="E24" s="19"/>
      <c r="F24" s="20"/>
      <c r="G24" s="20"/>
      <c r="H24" s="20"/>
      <c r="I24" s="20"/>
      <c r="J24" s="20"/>
      <c r="K24" s="20"/>
    </row>
    <row r="25" spans="1:11" x14ac:dyDescent="0.25">
      <c r="A25" s="8"/>
      <c r="B25" s="9"/>
      <c r="C25" s="9"/>
      <c r="D25" s="10"/>
      <c r="E25" s="11"/>
      <c r="F25" s="12" t="s">
        <v>248</v>
      </c>
      <c r="G25" s="12" t="s">
        <v>3</v>
      </c>
      <c r="H25" s="12" t="s">
        <v>249</v>
      </c>
      <c r="I25" s="12" t="s">
        <v>247</v>
      </c>
      <c r="J25" s="12" t="s">
        <v>250</v>
      </c>
      <c r="K25" s="12" t="s">
        <v>251</v>
      </c>
    </row>
    <row r="26" spans="1:11" x14ac:dyDescent="0.25">
      <c r="A26" s="220" t="s">
        <v>20</v>
      </c>
      <c r="B26" s="220"/>
      <c r="C26" s="220"/>
      <c r="D26" s="220"/>
      <c r="E26" s="220"/>
      <c r="F26" s="23">
        <v>400000</v>
      </c>
      <c r="G26" s="23">
        <v>53089.120000000003</v>
      </c>
      <c r="H26" s="23">
        <v>0</v>
      </c>
      <c r="I26" s="23">
        <v>0</v>
      </c>
      <c r="J26" s="23">
        <v>400000</v>
      </c>
      <c r="K26" s="24">
        <v>53089.120000000003</v>
      </c>
    </row>
    <row r="27" spans="1:11" ht="30" customHeight="1" x14ac:dyDescent="0.25">
      <c r="A27" s="217" t="s">
        <v>21</v>
      </c>
      <c r="B27" s="217"/>
      <c r="C27" s="217"/>
      <c r="D27" s="217"/>
      <c r="E27" s="217"/>
      <c r="F27" s="25">
        <v>400000</v>
      </c>
      <c r="G27" s="25">
        <v>53089.120000000003</v>
      </c>
      <c r="H27" s="25">
        <v>0</v>
      </c>
      <c r="I27" s="25">
        <v>0</v>
      </c>
      <c r="J27" s="25">
        <v>400000</v>
      </c>
      <c r="K27" s="18">
        <v>53089.120000000003</v>
      </c>
    </row>
    <row r="30" spans="1:11" x14ac:dyDescent="0.25">
      <c r="A30" s="215" t="s">
        <v>22</v>
      </c>
      <c r="B30" s="215"/>
      <c r="C30" s="215"/>
      <c r="D30" s="215"/>
      <c r="E30" s="215"/>
      <c r="F30" s="26">
        <v>400000</v>
      </c>
      <c r="G30" s="26">
        <v>53089.120000000003</v>
      </c>
      <c r="H30" s="26">
        <v>0</v>
      </c>
      <c r="I30" s="26">
        <v>0</v>
      </c>
      <c r="J30" s="26">
        <v>0</v>
      </c>
      <c r="K30" s="27">
        <v>0</v>
      </c>
    </row>
    <row r="31" spans="1:11" ht="11.25" customHeight="1" x14ac:dyDescent="0.25">
      <c r="A31" s="28"/>
      <c r="B31" s="29"/>
      <c r="C31" s="29"/>
      <c r="D31" s="29"/>
      <c r="E31" s="29"/>
      <c r="F31" s="30"/>
      <c r="G31" s="30"/>
      <c r="H31" s="30"/>
      <c r="I31" s="30"/>
      <c r="J31" s="30"/>
      <c r="K31" s="30"/>
    </row>
    <row r="32" spans="1:11" ht="29.25" customHeight="1" x14ac:dyDescent="0.25">
      <c r="A32" s="219" t="s">
        <v>23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ht="8.25" customHeight="1" x14ac:dyDescent="0.25"/>
    <row r="34" spans="1:11" x14ac:dyDescent="0.25">
      <c r="A34" s="219" t="s">
        <v>24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5" spans="1:11" ht="8.25" customHeight="1" x14ac:dyDescent="0.25"/>
    <row r="36" spans="1:11" ht="29.25" customHeight="1" x14ac:dyDescent="0.25">
      <c r="A36" s="219" t="s">
        <v>25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</sheetData>
  <mergeCells count="20">
    <mergeCell ref="A34:K34"/>
    <mergeCell ref="A36:K36"/>
    <mergeCell ref="A21:E21"/>
    <mergeCell ref="A23:K23"/>
    <mergeCell ref="A26:E26"/>
    <mergeCell ref="A27:E27"/>
    <mergeCell ref="A30:E30"/>
    <mergeCell ref="A32:K32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</mergeCells>
  <pageMargins left="0.70000000000000007" right="0.70000000000000007" top="1.1437007874015752" bottom="1.1437007874015752" header="0.75000000000000011" footer="0.75000000000000011"/>
  <pageSetup paperSize="9" scale="5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68"/>
  <sheetViews>
    <sheetView topLeftCell="A56" zoomScaleNormal="100" zoomScaleSheetLayoutView="80" workbookViewId="0">
      <selection activeCell="R9" sqref="R9"/>
    </sheetView>
  </sheetViews>
  <sheetFormatPr defaultRowHeight="15" x14ac:dyDescent="0.25"/>
  <cols>
    <col min="1" max="1" width="7.85546875" customWidth="1"/>
    <col min="2" max="2" width="8.85546875" customWidth="1"/>
    <col min="3" max="3" width="12" customWidth="1"/>
    <col min="4" max="4" width="9" customWidth="1"/>
    <col min="5" max="5" width="5.7109375" customWidth="1"/>
    <col min="6" max="6" width="26.7109375" customWidth="1"/>
    <col min="7" max="9" width="26.7109375" hidden="1" customWidth="1"/>
    <col min="10" max="10" width="26.7109375" customWidth="1"/>
    <col min="11" max="11" width="26.7109375" hidden="1" customWidth="1"/>
    <col min="12" max="12" width="26.7109375" customWidth="1"/>
    <col min="13" max="13" width="26.7109375" hidden="1" customWidth="1"/>
    <col min="14" max="14" width="26.7109375" customWidth="1"/>
    <col min="15" max="15" width="12.42578125" customWidth="1"/>
    <col min="16" max="16" width="13.42578125" customWidth="1"/>
    <col min="17" max="17" width="11.7109375" bestFit="1" customWidth="1"/>
    <col min="18" max="62" width="9" customWidth="1"/>
    <col min="63" max="1022" width="12.140625" customWidth="1"/>
    <col min="1023" max="1023" width="9.140625" customWidth="1"/>
  </cols>
  <sheetData>
    <row r="1" spans="1:62" ht="42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</row>
    <row r="2" spans="1:62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</row>
    <row r="3" spans="1:62" ht="15.75" customHeight="1" x14ac:dyDescent="0.2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</row>
    <row r="4" spans="1:62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</row>
    <row r="5" spans="1:62" ht="18" customHeight="1" x14ac:dyDescent="0.25">
      <c r="A5" s="216" t="s">
        <v>26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</row>
    <row r="6" spans="1:62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</row>
    <row r="7" spans="1:62" ht="15.75" customHeight="1" x14ac:dyDescent="0.25">
      <c r="A7" s="216" t="s">
        <v>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</row>
    <row r="8" spans="1:62" ht="18" hidden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</row>
    <row r="9" spans="1:62" ht="25.5" x14ac:dyDescent="0.25">
      <c r="A9" s="31" t="s">
        <v>27</v>
      </c>
      <c r="B9" s="32" t="s">
        <v>28</v>
      </c>
      <c r="C9" s="32" t="s">
        <v>29</v>
      </c>
      <c r="D9" s="32" t="s">
        <v>30</v>
      </c>
      <c r="E9" s="32" t="s">
        <v>31</v>
      </c>
      <c r="F9" s="32" t="s">
        <v>32</v>
      </c>
      <c r="G9" s="32" t="s">
        <v>14</v>
      </c>
      <c r="H9" s="31" t="s">
        <v>15</v>
      </c>
      <c r="I9" s="31" t="s">
        <v>2</v>
      </c>
      <c r="J9" s="31" t="s">
        <v>3</v>
      </c>
      <c r="K9" s="31" t="s">
        <v>4</v>
      </c>
      <c r="L9" s="206" t="s">
        <v>246</v>
      </c>
      <c r="M9" s="31" t="s">
        <v>5</v>
      </c>
      <c r="N9" s="31" t="s">
        <v>252</v>
      </c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</row>
    <row r="10" spans="1:62" ht="15.75" customHeight="1" x14ac:dyDescent="0.25">
      <c r="A10" s="33">
        <v>6</v>
      </c>
      <c r="B10" s="33"/>
      <c r="C10" s="33"/>
      <c r="D10" s="33"/>
      <c r="E10" s="33"/>
      <c r="F10" s="33" t="s">
        <v>33</v>
      </c>
      <c r="G10" s="34">
        <f>G11+G22+G27+G31+G38+G43</f>
        <v>14865789.529999999</v>
      </c>
      <c r="H10" s="34">
        <f>H11+H22+H27+H31+H38+H43</f>
        <v>15420278.18</v>
      </c>
      <c r="I10" s="34">
        <f t="shared" ref="I10:M10" si="0">I11+I22+I27+I31+I38+I43</f>
        <v>16148512.59</v>
      </c>
      <c r="J10" s="34">
        <f>J11+J22+J27+J31+J38+J43</f>
        <v>2143275.9421793087</v>
      </c>
      <c r="K10" s="34">
        <f t="shared" si="0"/>
        <v>16548512.59</v>
      </c>
      <c r="L10" s="34">
        <f>N10-J10</f>
        <v>75010.123545689508</v>
      </c>
      <c r="M10" s="34">
        <f t="shared" si="0"/>
        <v>16548512.59</v>
      </c>
      <c r="N10" s="34">
        <f>N11+N22+N27+N31+N38+N43</f>
        <v>2218286.0657249982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</row>
    <row r="11" spans="1:62" ht="38.25" x14ac:dyDescent="0.25">
      <c r="A11" s="35"/>
      <c r="B11" s="35">
        <v>63</v>
      </c>
      <c r="C11" s="35"/>
      <c r="D11" s="35"/>
      <c r="E11" s="35"/>
      <c r="F11" s="35" t="s">
        <v>34</v>
      </c>
      <c r="G11" s="36">
        <f>G12+G15+G19</f>
        <v>12699099.419999998</v>
      </c>
      <c r="H11" s="36">
        <f>H12+H15+H19</f>
        <v>13402802</v>
      </c>
      <c r="I11" s="36">
        <f t="shared" ref="I11:N11" si="1">I12+I15+I19</f>
        <v>14087345</v>
      </c>
      <c r="J11" s="36">
        <f t="shared" si="1"/>
        <v>1869048.3846904242</v>
      </c>
      <c r="K11" s="36">
        <f t="shared" si="1"/>
        <v>14487345</v>
      </c>
      <c r="L11" s="36">
        <f t="shared" ref="L11:L48" si="2">N11-J11</f>
        <v>6.5365969203412533E-4</v>
      </c>
      <c r="M11" s="36">
        <f t="shared" si="1"/>
        <v>14487345</v>
      </c>
      <c r="N11" s="36">
        <f t="shared" si="1"/>
        <v>1869048.3853440839</v>
      </c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</row>
    <row r="12" spans="1:62" ht="38.25" hidden="1" x14ac:dyDescent="0.25">
      <c r="A12" s="37"/>
      <c r="B12" s="37"/>
      <c r="C12" s="37">
        <v>632</v>
      </c>
      <c r="D12" s="37"/>
      <c r="E12" s="37"/>
      <c r="F12" s="37" t="s">
        <v>35</v>
      </c>
      <c r="G12" s="38">
        <f t="shared" ref="G12:N12" si="3">G13</f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400000</v>
      </c>
      <c r="L12" s="38">
        <f t="shared" si="2"/>
        <v>0</v>
      </c>
      <c r="M12" s="38">
        <f t="shared" si="3"/>
        <v>400000</v>
      </c>
      <c r="N12" s="38">
        <f t="shared" si="3"/>
        <v>0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</row>
    <row r="13" spans="1:62" ht="25.5" hidden="1" x14ac:dyDescent="0.25">
      <c r="A13" s="39"/>
      <c r="B13" s="40"/>
      <c r="C13" s="40"/>
      <c r="D13" s="40">
        <v>6323</v>
      </c>
      <c r="E13" s="40"/>
      <c r="F13" s="40" t="s">
        <v>36</v>
      </c>
      <c r="G13" s="41">
        <v>0</v>
      </c>
      <c r="H13" s="42">
        <v>0</v>
      </c>
      <c r="I13" s="42">
        <v>0</v>
      </c>
      <c r="J13" s="41">
        <f>I13/7.5345</f>
        <v>0</v>
      </c>
      <c r="K13" s="41">
        <v>400000</v>
      </c>
      <c r="L13" s="41">
        <f t="shared" si="2"/>
        <v>0</v>
      </c>
      <c r="M13" s="41">
        <f t="shared" ref="M13:M46" si="4">K13</f>
        <v>400000</v>
      </c>
      <c r="N13" s="41">
        <v>0</v>
      </c>
      <c r="O13" s="184"/>
      <c r="P13" s="184"/>
      <c r="Q13" s="192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</row>
    <row r="14" spans="1:62" s="46" customFormat="1" hidden="1" x14ac:dyDescent="0.25">
      <c r="A14" s="43"/>
      <c r="B14" s="44"/>
      <c r="C14" s="44"/>
      <c r="D14" s="44"/>
      <c r="E14" s="44" t="s">
        <v>37</v>
      </c>
      <c r="F14" s="44" t="s">
        <v>38</v>
      </c>
      <c r="G14" s="45">
        <f>G12</f>
        <v>0</v>
      </c>
      <c r="H14" s="45">
        <f>H12</f>
        <v>0</v>
      </c>
      <c r="I14" s="45">
        <f>I12</f>
        <v>0</v>
      </c>
      <c r="J14" s="45">
        <f>I14/7.5345</f>
        <v>0</v>
      </c>
      <c r="K14" s="45">
        <f t="shared" ref="K14:K46" si="5">I14</f>
        <v>0</v>
      </c>
      <c r="L14" s="45">
        <f t="shared" si="2"/>
        <v>0</v>
      </c>
      <c r="M14" s="45">
        <f t="shared" si="4"/>
        <v>0</v>
      </c>
      <c r="N14" s="45">
        <f>M14/7.5345</f>
        <v>0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</row>
    <row r="15" spans="1:62" ht="38.25" hidden="1" x14ac:dyDescent="0.25">
      <c r="A15" s="37"/>
      <c r="B15" s="37"/>
      <c r="C15" s="37">
        <v>636</v>
      </c>
      <c r="D15" s="37"/>
      <c r="E15" s="37"/>
      <c r="F15" s="37" t="s">
        <v>39</v>
      </c>
      <c r="G15" s="38">
        <f>SUM(G16:G17)</f>
        <v>12516339.489999998</v>
      </c>
      <c r="H15" s="38">
        <f>SUM(H16:H17)</f>
        <v>13160122</v>
      </c>
      <c r="I15" s="38">
        <f>SUM(I16:I17)</f>
        <v>13828500</v>
      </c>
      <c r="J15" s="38">
        <f>J16+J17</f>
        <v>1834693.7493463403</v>
      </c>
      <c r="K15" s="38">
        <f t="shared" si="5"/>
        <v>13828500</v>
      </c>
      <c r="L15" s="38">
        <f t="shared" si="2"/>
        <v>6.5365969203412533E-4</v>
      </c>
      <c r="M15" s="38">
        <f t="shared" si="4"/>
        <v>13828500</v>
      </c>
      <c r="N15" s="38">
        <f>N16+N17</f>
        <v>1834693.75</v>
      </c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</row>
    <row r="16" spans="1:62" ht="45.75" hidden="1" customHeight="1" x14ac:dyDescent="0.25">
      <c r="A16" s="39"/>
      <c r="B16" s="40"/>
      <c r="C16" s="40"/>
      <c r="D16" s="40">
        <v>6361</v>
      </c>
      <c r="E16" s="40"/>
      <c r="F16" s="40" t="s">
        <v>40</v>
      </c>
      <c r="G16" s="41">
        <v>12330022.789999999</v>
      </c>
      <c r="H16" s="42">
        <v>13000122</v>
      </c>
      <c r="I16" s="42">
        <f>13650000+8500+10000</f>
        <v>13668500</v>
      </c>
      <c r="J16" s="41">
        <v>1813458.1</v>
      </c>
      <c r="K16" s="41">
        <f t="shared" si="5"/>
        <v>13668500</v>
      </c>
      <c r="L16" s="41">
        <f t="shared" si="2"/>
        <v>0</v>
      </c>
      <c r="M16" s="41">
        <f t="shared" si="4"/>
        <v>13668500</v>
      </c>
      <c r="N16" s="41">
        <v>1813458.1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</row>
    <row r="17" spans="1:62" ht="51" hidden="1" x14ac:dyDescent="0.25">
      <c r="A17" s="39"/>
      <c r="B17" s="40"/>
      <c r="C17" s="40"/>
      <c r="D17" s="40">
        <v>6362</v>
      </c>
      <c r="E17" s="40"/>
      <c r="F17" s="40" t="s">
        <v>41</v>
      </c>
      <c r="G17" s="41">
        <v>186316.7</v>
      </c>
      <c r="H17" s="42">
        <v>160000</v>
      </c>
      <c r="I17" s="42">
        <v>160000</v>
      </c>
      <c r="J17" s="41">
        <f t="shared" ref="J17:J30" si="6">I17/7.5345</f>
        <v>21235.649346340168</v>
      </c>
      <c r="K17" s="41">
        <f t="shared" si="5"/>
        <v>160000</v>
      </c>
      <c r="L17" s="41">
        <f t="shared" si="2"/>
        <v>6.536598339152988E-4</v>
      </c>
      <c r="M17" s="41">
        <f t="shared" si="4"/>
        <v>160000</v>
      </c>
      <c r="N17" s="41">
        <v>21235.65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</row>
    <row r="18" spans="1:62" s="46" customFormat="1" x14ac:dyDescent="0.25">
      <c r="A18" s="47"/>
      <c r="B18" s="47"/>
      <c r="C18" s="47"/>
      <c r="D18" s="47"/>
      <c r="E18" s="47" t="s">
        <v>42</v>
      </c>
      <c r="F18" s="47" t="s">
        <v>43</v>
      </c>
      <c r="G18" s="45">
        <f>G15</f>
        <v>12516339.489999998</v>
      </c>
      <c r="H18" s="45">
        <f>H15</f>
        <v>13160122</v>
      </c>
      <c r="I18" s="45">
        <f>I15</f>
        <v>13828500</v>
      </c>
      <c r="J18" s="45">
        <v>1834693.75</v>
      </c>
      <c r="K18" s="45">
        <f t="shared" si="5"/>
        <v>13828500</v>
      </c>
      <c r="L18" s="45">
        <f t="shared" si="2"/>
        <v>0</v>
      </c>
      <c r="M18" s="45">
        <f t="shared" si="4"/>
        <v>13828500</v>
      </c>
      <c r="N18" s="45">
        <f>N15</f>
        <v>1834693.75</v>
      </c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</row>
    <row r="19" spans="1:62" ht="25.5" hidden="1" x14ac:dyDescent="0.25">
      <c r="A19" s="48"/>
      <c r="B19" s="48"/>
      <c r="C19" s="48">
        <v>638</v>
      </c>
      <c r="D19" s="48"/>
      <c r="E19" s="49"/>
      <c r="F19" s="50" t="s">
        <v>44</v>
      </c>
      <c r="G19" s="38">
        <f>G20</f>
        <v>182759.93</v>
      </c>
      <c r="H19" s="38">
        <f>H20</f>
        <v>242680</v>
      </c>
      <c r="I19" s="38">
        <f>I20</f>
        <v>258845</v>
      </c>
      <c r="J19" s="38">
        <f t="shared" si="6"/>
        <v>34354.635344083879</v>
      </c>
      <c r="K19" s="38">
        <f t="shared" si="5"/>
        <v>258845</v>
      </c>
      <c r="L19" s="38">
        <f t="shared" si="2"/>
        <v>0</v>
      </c>
      <c r="M19" s="38">
        <f t="shared" si="4"/>
        <v>258845</v>
      </c>
      <c r="N19" s="38">
        <f t="shared" ref="N19:N25" si="7">M19/7.5345</f>
        <v>34354.635344083879</v>
      </c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</row>
    <row r="20" spans="1:62" ht="25.5" hidden="1" x14ac:dyDescent="0.25">
      <c r="A20" s="51"/>
      <c r="B20" s="51"/>
      <c r="C20" s="51"/>
      <c r="D20" s="51">
        <v>6381</v>
      </c>
      <c r="E20" s="52"/>
      <c r="F20" s="53" t="s">
        <v>45</v>
      </c>
      <c r="G20" s="41">
        <v>182759.93</v>
      </c>
      <c r="H20" s="42">
        <v>242680</v>
      </c>
      <c r="I20" s="42">
        <v>258845</v>
      </c>
      <c r="J20" s="41">
        <f t="shared" si="6"/>
        <v>34354.635344083879</v>
      </c>
      <c r="K20" s="41">
        <f t="shared" si="5"/>
        <v>258845</v>
      </c>
      <c r="L20" s="41">
        <f t="shared" si="2"/>
        <v>4.6559161201003008E-3</v>
      </c>
      <c r="M20" s="41">
        <f t="shared" si="4"/>
        <v>258845</v>
      </c>
      <c r="N20" s="41">
        <v>34354.639999999999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</row>
    <row r="21" spans="1:62" s="46" customFormat="1" x14ac:dyDescent="0.25">
      <c r="A21" s="47"/>
      <c r="B21" s="47"/>
      <c r="C21" s="47"/>
      <c r="D21" s="47"/>
      <c r="E21" s="47" t="s">
        <v>37</v>
      </c>
      <c r="F21" s="47" t="s">
        <v>38</v>
      </c>
      <c r="G21" s="45">
        <f>G20</f>
        <v>182759.93</v>
      </c>
      <c r="H21" s="45">
        <f>H20</f>
        <v>242680</v>
      </c>
      <c r="I21" s="45">
        <f>I20</f>
        <v>258845</v>
      </c>
      <c r="J21" s="45">
        <f t="shared" si="6"/>
        <v>34354.635344083879</v>
      </c>
      <c r="K21" s="45">
        <f t="shared" si="5"/>
        <v>258845</v>
      </c>
      <c r="L21" s="45">
        <f t="shared" si="2"/>
        <v>0</v>
      </c>
      <c r="M21" s="45">
        <f t="shared" si="4"/>
        <v>258845</v>
      </c>
      <c r="N21" s="45">
        <f>N19</f>
        <v>34354.635344083879</v>
      </c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</row>
    <row r="22" spans="1:62" ht="38.25" customHeight="1" x14ac:dyDescent="0.25">
      <c r="A22" s="54"/>
      <c r="B22" s="54">
        <v>64</v>
      </c>
      <c r="C22" s="54"/>
      <c r="D22" s="54"/>
      <c r="E22" s="55"/>
      <c r="F22" s="54" t="s">
        <v>46</v>
      </c>
      <c r="G22" s="36">
        <f>G23</f>
        <v>98.58</v>
      </c>
      <c r="H22" s="36">
        <f>H23</f>
        <v>40</v>
      </c>
      <c r="I22" s="36">
        <f>I23</f>
        <v>40</v>
      </c>
      <c r="J22" s="36">
        <f t="shared" si="6"/>
        <v>5.3089123365850419</v>
      </c>
      <c r="K22" s="36">
        <f t="shared" si="5"/>
        <v>40</v>
      </c>
      <c r="L22" s="36">
        <f t="shared" si="2"/>
        <v>1.0876634149576958E-3</v>
      </c>
      <c r="M22" s="36">
        <f t="shared" si="4"/>
        <v>40</v>
      </c>
      <c r="N22" s="36">
        <v>5.31</v>
      </c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</row>
    <row r="23" spans="1:62" ht="38.25" hidden="1" customHeight="1" x14ac:dyDescent="0.25">
      <c r="A23" s="48"/>
      <c r="B23" s="48"/>
      <c r="C23" s="48">
        <v>641</v>
      </c>
      <c r="D23" s="48"/>
      <c r="E23" s="49"/>
      <c r="F23" s="48" t="s">
        <v>47</v>
      </c>
      <c r="G23" s="38">
        <f>SUM(G24:G25)</f>
        <v>98.58</v>
      </c>
      <c r="H23" s="38">
        <f>SUM(H24:H25)</f>
        <v>40</v>
      </c>
      <c r="I23" s="38">
        <f>SUM(I24:I25)</f>
        <v>40</v>
      </c>
      <c r="J23" s="38">
        <f t="shared" si="6"/>
        <v>5.3089123365850419</v>
      </c>
      <c r="K23" s="38">
        <f t="shared" si="5"/>
        <v>40</v>
      </c>
      <c r="L23" s="38">
        <f t="shared" si="2"/>
        <v>1.0876634149576958E-3</v>
      </c>
      <c r="M23" s="38">
        <f t="shared" si="4"/>
        <v>40</v>
      </c>
      <c r="N23" s="38">
        <v>5.31</v>
      </c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</row>
    <row r="24" spans="1:62" ht="38.25" hidden="1" customHeight="1" x14ac:dyDescent="0.25">
      <c r="A24" s="51"/>
      <c r="B24" s="51"/>
      <c r="C24" s="51"/>
      <c r="D24" s="51">
        <v>6413</v>
      </c>
      <c r="E24" s="52"/>
      <c r="F24" s="53" t="s">
        <v>48</v>
      </c>
      <c r="G24" s="41">
        <v>41.85</v>
      </c>
      <c r="H24" s="42">
        <v>40</v>
      </c>
      <c r="I24" s="42">
        <v>40</v>
      </c>
      <c r="J24" s="41">
        <f t="shared" si="6"/>
        <v>5.3089123365850419</v>
      </c>
      <c r="K24" s="41">
        <f t="shared" si="5"/>
        <v>40</v>
      </c>
      <c r="L24" s="41">
        <f t="shared" si="2"/>
        <v>1.0876634149576958E-3</v>
      </c>
      <c r="M24" s="41">
        <f t="shared" si="4"/>
        <v>40</v>
      </c>
      <c r="N24" s="41">
        <v>5.31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</row>
    <row r="25" spans="1:62" ht="38.25" hidden="1" customHeight="1" x14ac:dyDescent="0.25">
      <c r="A25" s="51"/>
      <c r="B25" s="51"/>
      <c r="C25" s="51"/>
      <c r="D25" s="51">
        <v>6415</v>
      </c>
      <c r="E25" s="52"/>
      <c r="F25" s="53" t="s">
        <v>49</v>
      </c>
      <c r="G25" s="41">
        <v>56.73</v>
      </c>
      <c r="H25" s="42">
        <v>0</v>
      </c>
      <c r="I25" s="42">
        <v>0</v>
      </c>
      <c r="J25" s="41">
        <f t="shared" si="6"/>
        <v>0</v>
      </c>
      <c r="K25" s="41">
        <f t="shared" si="5"/>
        <v>0</v>
      </c>
      <c r="L25" s="41">
        <f t="shared" si="2"/>
        <v>0</v>
      </c>
      <c r="M25" s="41">
        <f t="shared" si="4"/>
        <v>0</v>
      </c>
      <c r="N25" s="41">
        <f t="shared" si="7"/>
        <v>0</v>
      </c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</row>
    <row r="26" spans="1:62" s="46" customFormat="1" x14ac:dyDescent="0.25">
      <c r="A26" s="47"/>
      <c r="B26" s="47"/>
      <c r="C26" s="47"/>
      <c r="D26" s="47"/>
      <c r="E26" s="47" t="s">
        <v>50</v>
      </c>
      <c r="F26" s="47" t="s">
        <v>51</v>
      </c>
      <c r="G26" s="45">
        <f>G23</f>
        <v>98.58</v>
      </c>
      <c r="H26" s="45">
        <f>H23</f>
        <v>40</v>
      </c>
      <c r="I26" s="45">
        <f>I23</f>
        <v>40</v>
      </c>
      <c r="J26" s="45">
        <f t="shared" si="6"/>
        <v>5.3089123365850419</v>
      </c>
      <c r="K26" s="45">
        <f t="shared" si="5"/>
        <v>40</v>
      </c>
      <c r="L26" s="45">
        <f t="shared" si="2"/>
        <v>1.0876634149576958E-3</v>
      </c>
      <c r="M26" s="45">
        <f t="shared" si="4"/>
        <v>40</v>
      </c>
      <c r="N26" s="45">
        <f>N22</f>
        <v>5.31</v>
      </c>
      <c r="O26" s="194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</row>
    <row r="27" spans="1:62" ht="51" x14ac:dyDescent="0.25">
      <c r="A27" s="54"/>
      <c r="B27" s="54">
        <v>65</v>
      </c>
      <c r="C27" s="54"/>
      <c r="D27" s="54"/>
      <c r="E27" s="55"/>
      <c r="F27" s="56" t="s">
        <v>52</v>
      </c>
      <c r="G27" s="36">
        <f t="shared" ref="G27:I28" si="8">G28</f>
        <v>171678.91</v>
      </c>
      <c r="H27" s="36">
        <f t="shared" si="8"/>
        <v>70000</v>
      </c>
      <c r="I27" s="36">
        <f t="shared" si="8"/>
        <v>77000</v>
      </c>
      <c r="J27" s="36">
        <f t="shared" si="6"/>
        <v>10219.656247926205</v>
      </c>
      <c r="K27" s="36">
        <f t="shared" si="5"/>
        <v>77000</v>
      </c>
      <c r="L27" s="36">
        <f t="shared" si="2"/>
        <v>3.7520737951126648E-3</v>
      </c>
      <c r="M27" s="36">
        <f t="shared" si="4"/>
        <v>77000</v>
      </c>
      <c r="N27" s="36">
        <f>N28</f>
        <v>10219.66</v>
      </c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</row>
    <row r="28" spans="1:62" ht="25.5" hidden="1" x14ac:dyDescent="0.25">
      <c r="A28" s="48"/>
      <c r="B28" s="48"/>
      <c r="C28" s="48">
        <v>652</v>
      </c>
      <c r="D28" s="48"/>
      <c r="E28" s="49"/>
      <c r="F28" s="50" t="s">
        <v>53</v>
      </c>
      <c r="G28" s="38">
        <f t="shared" si="8"/>
        <v>171678.91</v>
      </c>
      <c r="H28" s="38">
        <f t="shared" si="8"/>
        <v>70000</v>
      </c>
      <c r="I28" s="38">
        <f t="shared" si="8"/>
        <v>77000</v>
      </c>
      <c r="J28" s="38">
        <f t="shared" si="6"/>
        <v>10219.656247926205</v>
      </c>
      <c r="K28" s="38">
        <f t="shared" si="5"/>
        <v>77000</v>
      </c>
      <c r="L28" s="38">
        <f t="shared" si="2"/>
        <v>3.7520737951126648E-3</v>
      </c>
      <c r="M28" s="38">
        <f t="shared" si="4"/>
        <v>77000</v>
      </c>
      <c r="N28" s="38">
        <f>N29</f>
        <v>10219.66</v>
      </c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</row>
    <row r="29" spans="1:62" hidden="1" x14ac:dyDescent="0.25">
      <c r="A29" s="51"/>
      <c r="B29" s="51"/>
      <c r="C29" s="51"/>
      <c r="D29" s="51">
        <v>6526</v>
      </c>
      <c r="E29" s="52"/>
      <c r="F29" s="53" t="s">
        <v>54</v>
      </c>
      <c r="G29" s="41">
        <v>171678.91</v>
      </c>
      <c r="H29" s="42">
        <v>70000</v>
      </c>
      <c r="I29" s="42">
        <v>77000</v>
      </c>
      <c r="J29" s="41">
        <f t="shared" si="6"/>
        <v>10219.656247926205</v>
      </c>
      <c r="K29" s="41">
        <f t="shared" si="5"/>
        <v>77000</v>
      </c>
      <c r="L29" s="41">
        <f t="shared" si="2"/>
        <v>3.7520737951126648E-3</v>
      </c>
      <c r="M29" s="41">
        <f t="shared" si="4"/>
        <v>77000</v>
      </c>
      <c r="N29" s="41">
        <v>10219.66</v>
      </c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</row>
    <row r="30" spans="1:62" s="46" customFormat="1" ht="25.5" x14ac:dyDescent="0.25">
      <c r="A30" s="47"/>
      <c r="B30" s="47"/>
      <c r="C30" s="47"/>
      <c r="D30" s="47"/>
      <c r="E30" s="47" t="s">
        <v>55</v>
      </c>
      <c r="F30" s="57" t="s">
        <v>56</v>
      </c>
      <c r="G30" s="45">
        <f>G29</f>
        <v>171678.91</v>
      </c>
      <c r="H30" s="45">
        <f>H29</f>
        <v>70000</v>
      </c>
      <c r="I30" s="45">
        <f>I29</f>
        <v>77000</v>
      </c>
      <c r="J30" s="45">
        <f t="shared" si="6"/>
        <v>10219.656247926205</v>
      </c>
      <c r="K30" s="45">
        <f t="shared" si="5"/>
        <v>77000</v>
      </c>
      <c r="L30" s="45">
        <f t="shared" si="2"/>
        <v>3.7520737951126648E-3</v>
      </c>
      <c r="M30" s="45">
        <f t="shared" si="4"/>
        <v>77000</v>
      </c>
      <c r="N30" s="45">
        <f>N27</f>
        <v>10219.66</v>
      </c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</row>
    <row r="31" spans="1:62" ht="51" x14ac:dyDescent="0.25">
      <c r="A31" s="54"/>
      <c r="B31" s="54">
        <v>66</v>
      </c>
      <c r="C31" s="54"/>
      <c r="D31" s="54"/>
      <c r="E31" s="55"/>
      <c r="F31" s="56" t="s">
        <v>57</v>
      </c>
      <c r="G31" s="36">
        <f>G32+G35</f>
        <v>479927.84</v>
      </c>
      <c r="H31" s="36">
        <f>H32+H35</f>
        <v>595460</v>
      </c>
      <c r="I31" s="36">
        <f>I32+I35</f>
        <v>613460</v>
      </c>
      <c r="J31" s="36">
        <f>J32+J35</f>
        <v>82083.74038091446</v>
      </c>
      <c r="K31" s="36">
        <f t="shared" si="5"/>
        <v>613460</v>
      </c>
      <c r="L31" s="36">
        <f t="shared" si="2"/>
        <v>0</v>
      </c>
      <c r="M31" s="36">
        <f t="shared" si="4"/>
        <v>613460</v>
      </c>
      <c r="N31" s="36">
        <f>N32+N35</f>
        <v>82083.74038091446</v>
      </c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</row>
    <row r="32" spans="1:62" ht="38.25" hidden="1" x14ac:dyDescent="0.25">
      <c r="A32" s="48"/>
      <c r="B32" s="48"/>
      <c r="C32" s="48">
        <v>661</v>
      </c>
      <c r="D32" s="48"/>
      <c r="E32" s="49"/>
      <c r="F32" s="50" t="s">
        <v>58</v>
      </c>
      <c r="G32" s="38">
        <f>G33</f>
        <v>473927.84</v>
      </c>
      <c r="H32" s="38">
        <f>H33</f>
        <v>565460</v>
      </c>
      <c r="I32" s="38">
        <f>I33</f>
        <v>591960</v>
      </c>
      <c r="J32" s="38">
        <v>79230.2</v>
      </c>
      <c r="K32" s="38">
        <f t="shared" si="5"/>
        <v>591960</v>
      </c>
      <c r="L32" s="38">
        <f t="shared" si="2"/>
        <v>0</v>
      </c>
      <c r="M32" s="38">
        <f t="shared" si="4"/>
        <v>591960</v>
      </c>
      <c r="N32" s="38">
        <f>N33</f>
        <v>79230.2</v>
      </c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</row>
    <row r="33" spans="1:62" hidden="1" x14ac:dyDescent="0.25">
      <c r="A33" s="51"/>
      <c r="B33" s="51"/>
      <c r="C33" s="51"/>
      <c r="D33" s="51">
        <v>6615</v>
      </c>
      <c r="E33" s="52"/>
      <c r="F33" s="53" t="s">
        <v>59</v>
      </c>
      <c r="G33" s="41">
        <v>473927.84</v>
      </c>
      <c r="H33" s="42">
        <v>565460</v>
      </c>
      <c r="I33" s="42">
        <v>591960</v>
      </c>
      <c r="J33" s="41">
        <v>79230.2</v>
      </c>
      <c r="K33" s="41">
        <f t="shared" si="5"/>
        <v>591960</v>
      </c>
      <c r="L33" s="41">
        <f t="shared" si="2"/>
        <v>0</v>
      </c>
      <c r="M33" s="41">
        <f t="shared" si="4"/>
        <v>591960</v>
      </c>
      <c r="N33" s="41">
        <v>79230.2</v>
      </c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</row>
    <row r="34" spans="1:62" s="46" customFormat="1" x14ac:dyDescent="0.25">
      <c r="A34" s="47"/>
      <c r="B34" s="47"/>
      <c r="C34" s="47"/>
      <c r="D34" s="47"/>
      <c r="E34" s="47" t="s">
        <v>50</v>
      </c>
      <c r="F34" s="57" t="s">
        <v>51</v>
      </c>
      <c r="G34" s="45">
        <f>G33</f>
        <v>473927.84</v>
      </c>
      <c r="H34" s="45">
        <f>H33</f>
        <v>565460</v>
      </c>
      <c r="I34" s="45">
        <f>I33</f>
        <v>591960</v>
      </c>
      <c r="J34" s="45">
        <v>79230.2</v>
      </c>
      <c r="K34" s="45">
        <f t="shared" si="5"/>
        <v>591960</v>
      </c>
      <c r="L34" s="45">
        <f t="shared" si="2"/>
        <v>0</v>
      </c>
      <c r="M34" s="45">
        <f t="shared" si="4"/>
        <v>591960</v>
      </c>
      <c r="N34" s="45">
        <f>N32</f>
        <v>79230.2</v>
      </c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</row>
    <row r="35" spans="1:62" ht="66.599999999999994" hidden="1" customHeight="1" x14ac:dyDescent="0.25">
      <c r="A35" s="48"/>
      <c r="B35" s="48"/>
      <c r="C35" s="48">
        <v>663</v>
      </c>
      <c r="D35" s="48"/>
      <c r="E35" s="49"/>
      <c r="F35" s="50" t="s">
        <v>60</v>
      </c>
      <c r="G35" s="38">
        <f>G36</f>
        <v>6000</v>
      </c>
      <c r="H35" s="38">
        <f>H36</f>
        <v>30000</v>
      </c>
      <c r="I35" s="38">
        <f>I36</f>
        <v>21500</v>
      </c>
      <c r="J35" s="38">
        <f t="shared" ref="J35:J48" si="9">I35/7.5345</f>
        <v>2853.54038091446</v>
      </c>
      <c r="K35" s="38">
        <f t="shared" si="5"/>
        <v>21500</v>
      </c>
      <c r="L35" s="38">
        <f t="shared" si="2"/>
        <v>0</v>
      </c>
      <c r="M35" s="38">
        <f t="shared" si="4"/>
        <v>21500</v>
      </c>
      <c r="N35" s="38">
        <f>N36</f>
        <v>2853.54038091446</v>
      </c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</row>
    <row r="36" spans="1:62" hidden="1" x14ac:dyDescent="0.25">
      <c r="A36" s="51"/>
      <c r="B36" s="51"/>
      <c r="C36" s="51"/>
      <c r="D36" s="51">
        <v>6631</v>
      </c>
      <c r="E36" s="52"/>
      <c r="F36" s="53" t="s">
        <v>61</v>
      </c>
      <c r="G36" s="41">
        <v>6000</v>
      </c>
      <c r="H36" s="42">
        <v>30000</v>
      </c>
      <c r="I36" s="42">
        <v>21500</v>
      </c>
      <c r="J36" s="41">
        <f t="shared" si="9"/>
        <v>2853.54038091446</v>
      </c>
      <c r="K36" s="41">
        <f t="shared" si="5"/>
        <v>21500</v>
      </c>
      <c r="L36" s="41">
        <f t="shared" si="2"/>
        <v>0</v>
      </c>
      <c r="M36" s="41">
        <f t="shared" si="4"/>
        <v>21500</v>
      </c>
      <c r="N36" s="41">
        <f t="shared" ref="N36:N47" si="10">M36/7.5345</f>
        <v>2853.54038091446</v>
      </c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</row>
    <row r="37" spans="1:62" s="46" customFormat="1" x14ac:dyDescent="0.25">
      <c r="A37" s="47"/>
      <c r="B37" s="47"/>
      <c r="C37" s="47"/>
      <c r="D37" s="47"/>
      <c r="E37" s="47" t="s">
        <v>62</v>
      </c>
      <c r="F37" s="57" t="s">
        <v>63</v>
      </c>
      <c r="G37" s="45">
        <f>G36</f>
        <v>6000</v>
      </c>
      <c r="H37" s="45">
        <f>H36</f>
        <v>30000</v>
      </c>
      <c r="I37" s="45">
        <f>I36</f>
        <v>21500</v>
      </c>
      <c r="J37" s="45">
        <f t="shared" si="9"/>
        <v>2853.54038091446</v>
      </c>
      <c r="K37" s="45">
        <f t="shared" si="5"/>
        <v>21500</v>
      </c>
      <c r="L37" s="45">
        <f t="shared" si="2"/>
        <v>0</v>
      </c>
      <c r="M37" s="45">
        <f t="shared" si="4"/>
        <v>21500</v>
      </c>
      <c r="N37" s="45">
        <f>N35</f>
        <v>2853.54038091446</v>
      </c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</row>
    <row r="38" spans="1:62" ht="49.7" customHeight="1" x14ac:dyDescent="0.25">
      <c r="A38" s="54"/>
      <c r="B38" s="54">
        <v>67</v>
      </c>
      <c r="C38" s="54"/>
      <c r="D38" s="54"/>
      <c r="E38" s="55"/>
      <c r="F38" s="35" t="s">
        <v>64</v>
      </c>
      <c r="G38" s="36">
        <f>G39</f>
        <v>1492228.65</v>
      </c>
      <c r="H38" s="36">
        <f>H39</f>
        <v>1351976.18</v>
      </c>
      <c r="I38" s="36">
        <f>I39</f>
        <v>1370667.59</v>
      </c>
      <c r="J38" s="36">
        <f t="shared" si="9"/>
        <v>181918.85194770721</v>
      </c>
      <c r="K38" s="36">
        <f t="shared" si="5"/>
        <v>1370667.59</v>
      </c>
      <c r="L38" s="36">
        <f t="shared" si="2"/>
        <v>75010.11805229279</v>
      </c>
      <c r="M38" s="36">
        <f t="shared" si="4"/>
        <v>1370667.59</v>
      </c>
      <c r="N38" s="36">
        <f>N39</f>
        <v>256928.97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</row>
    <row r="39" spans="1:62" ht="51" hidden="1" x14ac:dyDescent="0.25">
      <c r="A39" s="48"/>
      <c r="B39" s="48"/>
      <c r="C39" s="48">
        <v>671</v>
      </c>
      <c r="D39" s="48"/>
      <c r="E39" s="49"/>
      <c r="F39" s="37" t="s">
        <v>65</v>
      </c>
      <c r="G39" s="38">
        <f>SUM(G40:G41)</f>
        <v>1492228.65</v>
      </c>
      <c r="H39" s="38">
        <f>SUM(H40:H41)</f>
        <v>1351976.18</v>
      </c>
      <c r="I39" s="38">
        <f>SUM(I40:I41)</f>
        <v>1370667.59</v>
      </c>
      <c r="J39" s="38">
        <f t="shared" si="9"/>
        <v>181918.85194770721</v>
      </c>
      <c r="K39" s="38">
        <f t="shared" si="5"/>
        <v>1370667.59</v>
      </c>
      <c r="L39" s="38">
        <f t="shared" si="2"/>
        <v>75010.11805229279</v>
      </c>
      <c r="M39" s="38">
        <f t="shared" si="4"/>
        <v>1370667.59</v>
      </c>
      <c r="N39" s="38">
        <f>SUM(N40:N41)</f>
        <v>256928.97</v>
      </c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</row>
    <row r="40" spans="1:62" ht="38.25" hidden="1" x14ac:dyDescent="0.25">
      <c r="A40" s="51"/>
      <c r="B40" s="51"/>
      <c r="C40" s="51"/>
      <c r="D40" s="51">
        <v>6711</v>
      </c>
      <c r="E40" s="52"/>
      <c r="F40" s="40" t="s">
        <v>66</v>
      </c>
      <c r="G40" s="41">
        <v>1154479.18</v>
      </c>
      <c r="H40" s="42">
        <v>1351976.18</v>
      </c>
      <c r="I40" s="42">
        <v>1370667.59</v>
      </c>
      <c r="J40" s="41">
        <f t="shared" si="9"/>
        <v>181918.85194770721</v>
      </c>
      <c r="K40" s="41">
        <f t="shared" si="5"/>
        <v>1370667.59</v>
      </c>
      <c r="L40" s="41">
        <f t="shared" si="2"/>
        <v>47353.658052292798</v>
      </c>
      <c r="M40" s="41">
        <f t="shared" si="4"/>
        <v>1370667.59</v>
      </c>
      <c r="N40" s="41">
        <v>229272.51</v>
      </c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</row>
    <row r="41" spans="1:62" ht="51" hidden="1" x14ac:dyDescent="0.25">
      <c r="A41" s="51"/>
      <c r="B41" s="51"/>
      <c r="C41" s="51"/>
      <c r="D41" s="51">
        <v>6712</v>
      </c>
      <c r="E41" s="52"/>
      <c r="F41" s="40" t="s">
        <v>67</v>
      </c>
      <c r="G41" s="41">
        <v>337749.47</v>
      </c>
      <c r="H41" s="42">
        <v>0</v>
      </c>
      <c r="I41" s="42">
        <v>0</v>
      </c>
      <c r="J41" s="41">
        <f t="shared" si="9"/>
        <v>0</v>
      </c>
      <c r="K41" s="41">
        <f t="shared" si="5"/>
        <v>0</v>
      </c>
      <c r="L41" s="41">
        <f t="shared" si="2"/>
        <v>27656.46</v>
      </c>
      <c r="M41" s="41">
        <f t="shared" si="4"/>
        <v>0</v>
      </c>
      <c r="N41" s="41">
        <v>27656.46</v>
      </c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</row>
    <row r="42" spans="1:62" s="46" customFormat="1" x14ac:dyDescent="0.25">
      <c r="A42" s="47"/>
      <c r="B42" s="47"/>
      <c r="C42" s="47"/>
      <c r="D42" s="47"/>
      <c r="E42" s="47" t="s">
        <v>68</v>
      </c>
      <c r="F42" s="57" t="s">
        <v>69</v>
      </c>
      <c r="G42" s="45">
        <f>G38</f>
        <v>1492228.65</v>
      </c>
      <c r="H42" s="45">
        <f>H38</f>
        <v>1351976.18</v>
      </c>
      <c r="I42" s="45">
        <f>I38</f>
        <v>1370667.59</v>
      </c>
      <c r="J42" s="45">
        <f t="shared" si="9"/>
        <v>181918.85194770721</v>
      </c>
      <c r="K42" s="45">
        <f t="shared" si="5"/>
        <v>1370667.59</v>
      </c>
      <c r="L42" s="45">
        <f t="shared" si="2"/>
        <v>75010.11805229279</v>
      </c>
      <c r="M42" s="45">
        <f t="shared" si="4"/>
        <v>1370667.59</v>
      </c>
      <c r="N42" s="45">
        <f>N39</f>
        <v>256928.97</v>
      </c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</row>
    <row r="43" spans="1:62" x14ac:dyDescent="0.25">
      <c r="A43" s="54"/>
      <c r="B43" s="54">
        <v>68</v>
      </c>
      <c r="C43" s="54"/>
      <c r="D43" s="54"/>
      <c r="E43" s="55"/>
      <c r="F43" s="56" t="s">
        <v>70</v>
      </c>
      <c r="G43" s="36">
        <f t="shared" ref="G43:I44" si="11">G44</f>
        <v>22756.13</v>
      </c>
      <c r="H43" s="36">
        <f t="shared" si="11"/>
        <v>0</v>
      </c>
      <c r="I43" s="36">
        <f t="shared" si="11"/>
        <v>0</v>
      </c>
      <c r="J43" s="36">
        <f t="shared" si="9"/>
        <v>0</v>
      </c>
      <c r="K43" s="36">
        <f t="shared" si="5"/>
        <v>0</v>
      </c>
      <c r="L43" s="36">
        <f t="shared" si="2"/>
        <v>0</v>
      </c>
      <c r="M43" s="36">
        <f t="shared" si="4"/>
        <v>0</v>
      </c>
      <c r="N43" s="36">
        <f>N44</f>
        <v>0</v>
      </c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</row>
    <row r="44" spans="1:62" hidden="1" x14ac:dyDescent="0.25">
      <c r="A44" s="48"/>
      <c r="B44" s="48"/>
      <c r="C44" s="48">
        <v>683</v>
      </c>
      <c r="D44" s="48"/>
      <c r="E44" s="49"/>
      <c r="F44" s="50" t="s">
        <v>70</v>
      </c>
      <c r="G44" s="38">
        <f t="shared" si="11"/>
        <v>22756.13</v>
      </c>
      <c r="H44" s="38">
        <f t="shared" si="11"/>
        <v>0</v>
      </c>
      <c r="I44" s="38">
        <f t="shared" si="11"/>
        <v>0</v>
      </c>
      <c r="J44" s="38">
        <f t="shared" si="9"/>
        <v>0</v>
      </c>
      <c r="K44" s="38">
        <f t="shared" si="5"/>
        <v>0</v>
      </c>
      <c r="L44" s="38">
        <f t="shared" si="2"/>
        <v>0</v>
      </c>
      <c r="M44" s="38">
        <f t="shared" si="4"/>
        <v>0</v>
      </c>
      <c r="N44" s="38">
        <f>N45</f>
        <v>0</v>
      </c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</row>
    <row r="45" spans="1:62" hidden="1" x14ac:dyDescent="0.25">
      <c r="A45" s="51"/>
      <c r="B45" s="51"/>
      <c r="C45" s="51"/>
      <c r="D45" s="51">
        <v>6831</v>
      </c>
      <c r="E45" s="52"/>
      <c r="F45" s="53" t="s">
        <v>70</v>
      </c>
      <c r="G45" s="41">
        <v>22756.13</v>
      </c>
      <c r="H45" s="42">
        <v>0</v>
      </c>
      <c r="I45" s="42">
        <v>0</v>
      </c>
      <c r="J45" s="41">
        <f t="shared" si="9"/>
        <v>0</v>
      </c>
      <c r="K45" s="41">
        <f t="shared" si="5"/>
        <v>0</v>
      </c>
      <c r="L45" s="41">
        <f t="shared" si="2"/>
        <v>0</v>
      </c>
      <c r="M45" s="41">
        <f t="shared" si="4"/>
        <v>0</v>
      </c>
      <c r="N45" s="41">
        <v>0</v>
      </c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</row>
    <row r="46" spans="1:62" s="46" customFormat="1" x14ac:dyDescent="0.25">
      <c r="A46" s="47"/>
      <c r="B46" s="47"/>
      <c r="C46" s="47"/>
      <c r="D46" s="47"/>
      <c r="E46" s="47" t="s">
        <v>50</v>
      </c>
      <c r="F46" s="57" t="s">
        <v>51</v>
      </c>
      <c r="G46" s="45">
        <f>G44</f>
        <v>22756.13</v>
      </c>
      <c r="H46" s="45">
        <f>H44</f>
        <v>0</v>
      </c>
      <c r="I46" s="45">
        <f>I44</f>
        <v>0</v>
      </c>
      <c r="J46" s="45">
        <f t="shared" si="9"/>
        <v>0</v>
      </c>
      <c r="K46" s="45">
        <f t="shared" si="5"/>
        <v>0</v>
      </c>
      <c r="L46" s="45">
        <f t="shared" si="2"/>
        <v>0</v>
      </c>
      <c r="M46" s="45">
        <f t="shared" si="4"/>
        <v>0</v>
      </c>
      <c r="N46" s="45">
        <f>N43</f>
        <v>0</v>
      </c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</row>
    <row r="47" spans="1:62" x14ac:dyDescent="0.25">
      <c r="A47" s="58"/>
      <c r="B47" s="58"/>
      <c r="C47" s="58"/>
      <c r="D47" s="58"/>
      <c r="E47" s="59"/>
      <c r="F47" s="60"/>
      <c r="G47" s="61"/>
      <c r="H47" s="61"/>
      <c r="I47" s="61"/>
      <c r="J47" s="41">
        <f t="shared" si="9"/>
        <v>0</v>
      </c>
      <c r="K47" s="61"/>
      <c r="L47" s="41">
        <f t="shared" si="2"/>
        <v>0</v>
      </c>
      <c r="M47" s="41"/>
      <c r="N47" s="41">
        <f t="shared" si="10"/>
        <v>0</v>
      </c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</row>
    <row r="48" spans="1:62" s="64" customFormat="1" x14ac:dyDescent="0.25">
      <c r="A48" s="222" t="s">
        <v>71</v>
      </c>
      <c r="B48" s="222"/>
      <c r="C48" s="222"/>
      <c r="D48" s="222"/>
      <c r="E48" s="222"/>
      <c r="F48" s="222"/>
      <c r="G48" s="62">
        <f>G10</f>
        <v>14865789.529999999</v>
      </c>
      <c r="H48" s="62">
        <f>H10</f>
        <v>15420278.18</v>
      </c>
      <c r="I48" s="62">
        <f>I10</f>
        <v>16148512.59</v>
      </c>
      <c r="J48" s="63">
        <f t="shared" si="9"/>
        <v>2143275.9426637464</v>
      </c>
      <c r="K48" s="62">
        <f>K10</f>
        <v>16548512.59</v>
      </c>
      <c r="L48" s="63">
        <f t="shared" si="2"/>
        <v>75010.123061251827</v>
      </c>
      <c r="M48" s="62">
        <f>M10</f>
        <v>16548512.59</v>
      </c>
      <c r="N48" s="213">
        <f>N10</f>
        <v>2218286.0657249982</v>
      </c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</row>
    <row r="49" spans="1:62" x14ac:dyDescent="0.25"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</row>
    <row r="50" spans="1:62" hidden="1" x14ac:dyDescent="0.25"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</row>
    <row r="51" spans="1:62" x14ac:dyDescent="0.25"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</row>
    <row r="52" spans="1:62" ht="15.75" customHeight="1" x14ac:dyDescent="0.25">
      <c r="A52" s="216" t="s">
        <v>72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</row>
    <row r="53" spans="1:62" ht="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</row>
    <row r="54" spans="1:62" ht="25.5" x14ac:dyDescent="0.25">
      <c r="A54" s="31" t="s">
        <v>27</v>
      </c>
      <c r="B54" s="32" t="s">
        <v>28</v>
      </c>
      <c r="C54" s="32" t="s">
        <v>29</v>
      </c>
      <c r="D54" s="32" t="s">
        <v>30</v>
      </c>
      <c r="E54" s="32" t="s">
        <v>31</v>
      </c>
      <c r="F54" s="32" t="s">
        <v>73</v>
      </c>
      <c r="G54" s="32" t="s">
        <v>14</v>
      </c>
      <c r="H54" s="31" t="s">
        <v>15</v>
      </c>
      <c r="I54" s="31" t="s">
        <v>2</v>
      </c>
      <c r="J54" s="31" t="s">
        <v>3</v>
      </c>
      <c r="K54" s="31" t="s">
        <v>4</v>
      </c>
      <c r="L54" s="206" t="s">
        <v>246</v>
      </c>
      <c r="M54" s="31" t="s">
        <v>5</v>
      </c>
      <c r="N54" s="31" t="s">
        <v>252</v>
      </c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</row>
    <row r="55" spans="1:62" ht="15.75" customHeight="1" x14ac:dyDescent="0.25">
      <c r="A55" s="33">
        <v>3</v>
      </c>
      <c r="B55" s="33"/>
      <c r="C55" s="33"/>
      <c r="D55" s="33"/>
      <c r="E55" s="33"/>
      <c r="F55" s="33" t="s">
        <v>74</v>
      </c>
      <c r="G55" s="34">
        <f>G56+G64+G70+G80+G88+G119+G149+G178+G207+G219+G232+G236+G241+G245+G250+G254</f>
        <v>14766487.670000002</v>
      </c>
      <c r="H55" s="34">
        <f>H56+H64+H70+H80+H88+H119+H149+H178+H207+H219+H232+H236+H241+H245+H250+H254</f>
        <v>15570278.18</v>
      </c>
      <c r="I55" s="34">
        <f>I56+I64+I70+I80+I88+I119+I149+I178+I207+I219+I232+I236+I241+I245+I250+I254</f>
        <v>16495512.59</v>
      </c>
      <c r="J55" s="34">
        <f t="shared" ref="J55:J118" si="12">I55/7.5345</f>
        <v>2189330.7571836216</v>
      </c>
      <c r="K55" s="34">
        <f t="shared" ref="K55:K118" si="13">I55</f>
        <v>16495512.59</v>
      </c>
      <c r="L55" s="34">
        <f>N55-J55</f>
        <v>47353.668052292895</v>
      </c>
      <c r="M55" s="34">
        <f t="shared" ref="M55:M118" si="14">K55</f>
        <v>16495512.59</v>
      </c>
      <c r="N55" s="34">
        <f>N56+N88+N232+N245+N254</f>
        <v>2236684.4252359145</v>
      </c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</row>
    <row r="56" spans="1:62" ht="15.75" customHeight="1" x14ac:dyDescent="0.25">
      <c r="A56" s="35"/>
      <c r="B56" s="35">
        <v>31</v>
      </c>
      <c r="C56" s="35"/>
      <c r="D56" s="35"/>
      <c r="E56" s="35"/>
      <c r="F56" s="35" t="s">
        <v>75</v>
      </c>
      <c r="G56" s="36">
        <f>G57+G59+G61</f>
        <v>204119.83000000002</v>
      </c>
      <c r="H56" s="36">
        <f>H57+H59+H61</f>
        <v>173562</v>
      </c>
      <c r="I56" s="36">
        <f>I57+I59+I61</f>
        <v>133602.44</v>
      </c>
      <c r="J56" s="36">
        <f>J63+J69+J79+J87</f>
        <v>1817738.0635742252</v>
      </c>
      <c r="K56" s="36">
        <f t="shared" si="13"/>
        <v>133602.44</v>
      </c>
      <c r="L56" s="36">
        <f t="shared" ref="L56:L119" si="15">N56-J56</f>
        <v>28941.498952153372</v>
      </c>
      <c r="M56" s="36">
        <f t="shared" si="14"/>
        <v>133602.44</v>
      </c>
      <c r="N56" s="36">
        <f>N63+N69+N79+N87</f>
        <v>1846679.5625263785</v>
      </c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</row>
    <row r="57" spans="1:62" ht="15.75" hidden="1" customHeight="1" x14ac:dyDescent="0.25">
      <c r="A57" s="37"/>
      <c r="B57" s="37"/>
      <c r="C57" s="37">
        <v>311</v>
      </c>
      <c r="D57" s="37"/>
      <c r="E57" s="37"/>
      <c r="F57" s="65" t="s">
        <v>76</v>
      </c>
      <c r="G57" s="38">
        <f>G58</f>
        <v>171479.44</v>
      </c>
      <c r="H57" s="38">
        <f>H58</f>
        <v>148981</v>
      </c>
      <c r="I57" s="38">
        <f>I58</f>
        <v>114680.21</v>
      </c>
      <c r="J57" s="38">
        <f t="shared" si="12"/>
        <v>15220.679540779083</v>
      </c>
      <c r="K57" s="38">
        <f t="shared" si="13"/>
        <v>114680.21</v>
      </c>
      <c r="L57" s="38">
        <f t="shared" si="15"/>
        <v>20651.840459220912</v>
      </c>
      <c r="M57" s="38">
        <f t="shared" si="14"/>
        <v>114680.21</v>
      </c>
      <c r="N57" s="38">
        <f>N58</f>
        <v>35872.519999999997</v>
      </c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</row>
    <row r="58" spans="1:62" ht="15.75" hidden="1" customHeight="1" x14ac:dyDescent="0.25">
      <c r="A58" s="39"/>
      <c r="B58" s="40"/>
      <c r="C58" s="40"/>
      <c r="D58" s="40">
        <v>3111</v>
      </c>
      <c r="E58" s="40"/>
      <c r="F58" s="66" t="s">
        <v>77</v>
      </c>
      <c r="G58" s="41">
        <v>171479.44</v>
      </c>
      <c r="H58" s="42">
        <v>148981</v>
      </c>
      <c r="I58" s="42">
        <v>114680.21</v>
      </c>
      <c r="J58" s="42">
        <f t="shared" si="12"/>
        <v>15220.679540779083</v>
      </c>
      <c r="K58" s="41">
        <f t="shared" si="13"/>
        <v>114680.21</v>
      </c>
      <c r="L58" s="42">
        <f t="shared" si="15"/>
        <v>20651.840459220912</v>
      </c>
      <c r="M58" s="41">
        <f t="shared" si="14"/>
        <v>114680.21</v>
      </c>
      <c r="N58" s="42">
        <v>35872.519999999997</v>
      </c>
      <c r="O58" s="184"/>
      <c r="P58" s="184"/>
      <c r="Q58" s="192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</row>
    <row r="59" spans="1:62" hidden="1" x14ac:dyDescent="0.25">
      <c r="A59" s="37"/>
      <c r="B59" s="37"/>
      <c r="C59" s="37">
        <v>312</v>
      </c>
      <c r="D59" s="37"/>
      <c r="E59" s="37"/>
      <c r="F59" s="65" t="s">
        <v>78</v>
      </c>
      <c r="G59" s="38">
        <f>G60</f>
        <v>7250</v>
      </c>
      <c r="H59" s="38">
        <f>H60</f>
        <v>0</v>
      </c>
      <c r="I59" s="38">
        <f>I60</f>
        <v>0</v>
      </c>
      <c r="J59" s="38">
        <f t="shared" si="12"/>
        <v>0</v>
      </c>
      <c r="K59" s="38">
        <f t="shared" si="13"/>
        <v>0</v>
      </c>
      <c r="L59" s="38">
        <f t="shared" si="15"/>
        <v>4882.12</v>
      </c>
      <c r="M59" s="38">
        <f t="shared" si="14"/>
        <v>0</v>
      </c>
      <c r="N59" s="38">
        <f>N60</f>
        <v>4882.12</v>
      </c>
      <c r="O59" s="191"/>
      <c r="P59" s="197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</row>
    <row r="60" spans="1:62" ht="15.75" hidden="1" customHeight="1" x14ac:dyDescent="0.25">
      <c r="A60" s="39"/>
      <c r="B60" s="40"/>
      <c r="C60" s="40"/>
      <c r="D60" s="40">
        <v>3121</v>
      </c>
      <c r="E60" s="40"/>
      <c r="F60" s="66" t="s">
        <v>78</v>
      </c>
      <c r="G60" s="41">
        <v>7250</v>
      </c>
      <c r="H60" s="42">
        <v>0</v>
      </c>
      <c r="I60" s="42">
        <v>0</v>
      </c>
      <c r="J60" s="42">
        <f t="shared" si="12"/>
        <v>0</v>
      </c>
      <c r="K60" s="41">
        <f t="shared" si="13"/>
        <v>0</v>
      </c>
      <c r="L60" s="42">
        <f t="shared" si="15"/>
        <v>4882.12</v>
      </c>
      <c r="M60" s="41">
        <f t="shared" si="14"/>
        <v>0</v>
      </c>
      <c r="N60" s="42">
        <v>4882.12</v>
      </c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</row>
    <row r="61" spans="1:62" ht="15.75" hidden="1" customHeight="1" x14ac:dyDescent="0.25">
      <c r="A61" s="37"/>
      <c r="B61" s="37"/>
      <c r="C61" s="37">
        <v>313</v>
      </c>
      <c r="D61" s="37"/>
      <c r="E61" s="37"/>
      <c r="F61" s="65" t="s">
        <v>79</v>
      </c>
      <c r="G61" s="38">
        <f>G62</f>
        <v>25390.39</v>
      </c>
      <c r="H61" s="38">
        <f>H62</f>
        <v>24581</v>
      </c>
      <c r="I61" s="38">
        <f>I62</f>
        <v>18922.23</v>
      </c>
      <c r="J61" s="38">
        <f t="shared" si="12"/>
        <v>2511.4115070674893</v>
      </c>
      <c r="K61" s="38">
        <f t="shared" si="13"/>
        <v>18922.23</v>
      </c>
      <c r="L61" s="38">
        <f t="shared" si="15"/>
        <v>3407.5384929325105</v>
      </c>
      <c r="M61" s="38">
        <f t="shared" si="14"/>
        <v>18922.23</v>
      </c>
      <c r="N61" s="38">
        <f>N62</f>
        <v>5918.95</v>
      </c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</row>
    <row r="62" spans="1:62" ht="26.25" hidden="1" x14ac:dyDescent="0.25">
      <c r="A62" s="39"/>
      <c r="B62" s="40"/>
      <c r="C62" s="40"/>
      <c r="D62" s="40">
        <v>3132</v>
      </c>
      <c r="E62" s="40"/>
      <c r="F62" s="66" t="s">
        <v>80</v>
      </c>
      <c r="G62" s="41">
        <v>25390.39</v>
      </c>
      <c r="H62" s="42">
        <v>24581</v>
      </c>
      <c r="I62" s="42">
        <v>18922.23</v>
      </c>
      <c r="J62" s="42">
        <f t="shared" si="12"/>
        <v>2511.4115070674893</v>
      </c>
      <c r="K62" s="41">
        <f t="shared" si="13"/>
        <v>18922.23</v>
      </c>
      <c r="L62" s="42">
        <f t="shared" si="15"/>
        <v>3407.5384929325105</v>
      </c>
      <c r="M62" s="41">
        <f t="shared" si="14"/>
        <v>18922.23</v>
      </c>
      <c r="N62" s="42">
        <v>5918.95</v>
      </c>
      <c r="O62" s="192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</row>
    <row r="63" spans="1:62" x14ac:dyDescent="0.25">
      <c r="A63" s="67"/>
      <c r="B63" s="68"/>
      <c r="C63" s="68"/>
      <c r="D63" s="68"/>
      <c r="E63" s="44" t="s">
        <v>68</v>
      </c>
      <c r="F63" s="69" t="s">
        <v>69</v>
      </c>
      <c r="G63" s="70">
        <f>G56</f>
        <v>204119.83000000002</v>
      </c>
      <c r="H63" s="70">
        <f>H56</f>
        <v>173562</v>
      </c>
      <c r="I63" s="70">
        <f>I56</f>
        <v>133602.44</v>
      </c>
      <c r="J63" s="70">
        <f t="shared" si="12"/>
        <v>17732.09104784657</v>
      </c>
      <c r="K63" s="70">
        <f t="shared" si="13"/>
        <v>133602.44</v>
      </c>
      <c r="L63" s="70">
        <f t="shared" si="15"/>
        <v>28941.498952153426</v>
      </c>
      <c r="M63" s="70">
        <f t="shared" si="14"/>
        <v>133602.44</v>
      </c>
      <c r="N63" s="70">
        <v>46673.59</v>
      </c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</row>
    <row r="64" spans="1:62" hidden="1" x14ac:dyDescent="0.25">
      <c r="A64" s="35"/>
      <c r="B64" s="35">
        <v>31</v>
      </c>
      <c r="C64" s="35"/>
      <c r="D64" s="35"/>
      <c r="E64" s="71"/>
      <c r="F64" s="35" t="s">
        <v>75</v>
      </c>
      <c r="G64" s="36">
        <f>G65+G67</f>
        <v>11715.07</v>
      </c>
      <c r="H64" s="36">
        <f>H65+H67</f>
        <v>0</v>
      </c>
      <c r="I64" s="36">
        <f>I65+I67</f>
        <v>10000</v>
      </c>
      <c r="J64" s="36">
        <f t="shared" si="12"/>
        <v>1327.2280841462605</v>
      </c>
      <c r="K64" s="36">
        <f t="shared" si="13"/>
        <v>10000</v>
      </c>
      <c r="L64" s="36">
        <f t="shared" si="15"/>
        <v>0</v>
      </c>
      <c r="M64" s="36">
        <f t="shared" si="14"/>
        <v>10000</v>
      </c>
      <c r="N64" s="36">
        <f>N65+N67</f>
        <v>1327.2280841462605</v>
      </c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</row>
    <row r="65" spans="1:62" hidden="1" x14ac:dyDescent="0.25">
      <c r="A65" s="37"/>
      <c r="B65" s="37"/>
      <c r="C65" s="37">
        <v>311</v>
      </c>
      <c r="D65" s="37"/>
      <c r="E65" s="72"/>
      <c r="F65" s="65" t="s">
        <v>76</v>
      </c>
      <c r="G65" s="38">
        <f>G66</f>
        <v>715.07</v>
      </c>
      <c r="H65" s="38">
        <f>H66</f>
        <v>0</v>
      </c>
      <c r="I65" s="38">
        <f>I66</f>
        <v>0</v>
      </c>
      <c r="J65" s="38">
        <f t="shared" si="12"/>
        <v>0</v>
      </c>
      <c r="K65" s="38">
        <f t="shared" si="13"/>
        <v>0</v>
      </c>
      <c r="L65" s="38">
        <f t="shared" si="15"/>
        <v>0</v>
      </c>
      <c r="M65" s="38">
        <f t="shared" si="14"/>
        <v>0</v>
      </c>
      <c r="N65" s="38">
        <f>N66</f>
        <v>0</v>
      </c>
      <c r="O65" s="191"/>
      <c r="P65" s="191"/>
      <c r="Q65" s="197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</row>
    <row r="66" spans="1:62" hidden="1" x14ac:dyDescent="0.25">
      <c r="A66" s="39"/>
      <c r="B66" s="40"/>
      <c r="C66" s="40"/>
      <c r="D66" s="40">
        <v>3111</v>
      </c>
      <c r="E66" s="73"/>
      <c r="F66" s="66" t="s">
        <v>77</v>
      </c>
      <c r="G66" s="41">
        <v>715.07</v>
      </c>
      <c r="H66" s="42">
        <v>0</v>
      </c>
      <c r="I66" s="42">
        <v>0</v>
      </c>
      <c r="J66" s="42">
        <f t="shared" si="12"/>
        <v>0</v>
      </c>
      <c r="K66" s="41">
        <f t="shared" si="13"/>
        <v>0</v>
      </c>
      <c r="L66" s="42">
        <f t="shared" si="15"/>
        <v>0</v>
      </c>
      <c r="M66" s="41">
        <f t="shared" si="14"/>
        <v>0</v>
      </c>
      <c r="N66" s="42">
        <f t="shared" ref="N66:N116" si="16">M66/7.5345</f>
        <v>0</v>
      </c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</row>
    <row r="67" spans="1:62" hidden="1" x14ac:dyDescent="0.25">
      <c r="A67" s="37"/>
      <c r="B67" s="37"/>
      <c r="C67" s="37">
        <v>312</v>
      </c>
      <c r="D67" s="37"/>
      <c r="E67" s="72"/>
      <c r="F67" s="65" t="s">
        <v>78</v>
      </c>
      <c r="G67" s="38">
        <f>G68</f>
        <v>11000</v>
      </c>
      <c r="H67" s="38">
        <f>H68</f>
        <v>0</v>
      </c>
      <c r="I67" s="38">
        <f>I68</f>
        <v>10000</v>
      </c>
      <c r="J67" s="38">
        <f t="shared" si="12"/>
        <v>1327.2280841462605</v>
      </c>
      <c r="K67" s="38">
        <f t="shared" si="13"/>
        <v>10000</v>
      </c>
      <c r="L67" s="38">
        <f t="shared" si="15"/>
        <v>0</v>
      </c>
      <c r="M67" s="38">
        <f t="shared" si="14"/>
        <v>10000</v>
      </c>
      <c r="N67" s="38">
        <f>N68</f>
        <v>1327.2280841462605</v>
      </c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</row>
    <row r="68" spans="1:62" hidden="1" x14ac:dyDescent="0.25">
      <c r="A68" s="39"/>
      <c r="B68" s="40"/>
      <c r="C68" s="40"/>
      <c r="D68" s="40">
        <v>3121</v>
      </c>
      <c r="E68" s="73"/>
      <c r="F68" s="66" t="s">
        <v>78</v>
      </c>
      <c r="G68" s="41">
        <v>11000</v>
      </c>
      <c r="H68" s="42">
        <v>0</v>
      </c>
      <c r="I68" s="42">
        <v>10000</v>
      </c>
      <c r="J68" s="42">
        <f t="shared" si="12"/>
        <v>1327.2280841462605</v>
      </c>
      <c r="K68" s="41">
        <f t="shared" si="13"/>
        <v>10000</v>
      </c>
      <c r="L68" s="42">
        <f t="shared" si="15"/>
        <v>0</v>
      </c>
      <c r="M68" s="41">
        <f t="shared" si="14"/>
        <v>10000</v>
      </c>
      <c r="N68" s="42">
        <f t="shared" si="16"/>
        <v>1327.2280841462605</v>
      </c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</row>
    <row r="69" spans="1:62" x14ac:dyDescent="0.25">
      <c r="A69" s="67"/>
      <c r="B69" s="68"/>
      <c r="C69" s="68"/>
      <c r="D69" s="68"/>
      <c r="E69" s="44" t="s">
        <v>50</v>
      </c>
      <c r="F69" s="69" t="s">
        <v>51</v>
      </c>
      <c r="G69" s="70">
        <f>G64</f>
        <v>11715.07</v>
      </c>
      <c r="H69" s="70">
        <f>H64</f>
        <v>0</v>
      </c>
      <c r="I69" s="70">
        <f>I64</f>
        <v>10000</v>
      </c>
      <c r="J69" s="70">
        <f t="shared" si="12"/>
        <v>1327.2280841462605</v>
      </c>
      <c r="K69" s="70">
        <f t="shared" si="13"/>
        <v>10000</v>
      </c>
      <c r="L69" s="70">
        <f t="shared" si="15"/>
        <v>0</v>
      </c>
      <c r="M69" s="70">
        <f t="shared" si="14"/>
        <v>10000</v>
      </c>
      <c r="N69" s="70">
        <f>N64</f>
        <v>1327.2280841462605</v>
      </c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</row>
    <row r="70" spans="1:62" ht="15.75" hidden="1" customHeight="1" x14ac:dyDescent="0.25">
      <c r="A70" s="35"/>
      <c r="B70" s="35">
        <v>31</v>
      </c>
      <c r="C70" s="35"/>
      <c r="D70" s="35"/>
      <c r="E70" s="35"/>
      <c r="F70" s="74" t="s">
        <v>75</v>
      </c>
      <c r="G70" s="36">
        <f>G71+G74+G76</f>
        <v>12341622.870000001</v>
      </c>
      <c r="H70" s="36">
        <f>H71+H74+H76</f>
        <v>12681957</v>
      </c>
      <c r="I70" s="36">
        <f>I71+I74+I76</f>
        <v>13304300</v>
      </c>
      <c r="J70" s="36">
        <f t="shared" si="12"/>
        <v>1765784.0599907094</v>
      </c>
      <c r="K70" s="36">
        <f t="shared" si="13"/>
        <v>13304300</v>
      </c>
      <c r="L70" s="36">
        <f t="shared" si="15"/>
        <v>0</v>
      </c>
      <c r="M70" s="36">
        <f t="shared" si="14"/>
        <v>13304300</v>
      </c>
      <c r="N70" s="36">
        <f>N71+N74+N76</f>
        <v>1765784.0599907092</v>
      </c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</row>
    <row r="71" spans="1:62" ht="15.75" hidden="1" customHeight="1" x14ac:dyDescent="0.25">
      <c r="A71" s="37"/>
      <c r="B71" s="37"/>
      <c r="C71" s="37">
        <v>311</v>
      </c>
      <c r="D71" s="37"/>
      <c r="E71" s="37"/>
      <c r="F71" s="65" t="s">
        <v>76</v>
      </c>
      <c r="G71" s="38">
        <f>SUM(G72:G73)</f>
        <v>10231471.24</v>
      </c>
      <c r="H71" s="38">
        <f>SUM(H72:H73)</f>
        <v>10533869</v>
      </c>
      <c r="I71" s="38">
        <f>SUM(I72:I73)</f>
        <v>11150000</v>
      </c>
      <c r="J71" s="38">
        <f t="shared" si="12"/>
        <v>1479859.3138230804</v>
      </c>
      <c r="K71" s="38">
        <f t="shared" si="13"/>
        <v>11150000</v>
      </c>
      <c r="L71" s="38">
        <f t="shared" si="15"/>
        <v>0</v>
      </c>
      <c r="M71" s="38">
        <f t="shared" si="14"/>
        <v>11150000</v>
      </c>
      <c r="N71" s="38">
        <f>SUM(N72:N73)</f>
        <v>1479859.3138230804</v>
      </c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</row>
    <row r="72" spans="1:62" ht="15.75" hidden="1" customHeight="1" x14ac:dyDescent="0.25">
      <c r="A72" s="39"/>
      <c r="B72" s="40"/>
      <c r="C72" s="40"/>
      <c r="D72" s="40">
        <v>3111</v>
      </c>
      <c r="E72" s="40"/>
      <c r="F72" s="66" t="s">
        <v>77</v>
      </c>
      <c r="G72" s="41">
        <v>9824599.7300000004</v>
      </c>
      <c r="H72" s="42">
        <v>10253869</v>
      </c>
      <c r="I72" s="42">
        <v>10700000</v>
      </c>
      <c r="J72" s="42">
        <f t="shared" si="12"/>
        <v>1420134.0500364986</v>
      </c>
      <c r="K72" s="41">
        <f t="shared" si="13"/>
        <v>10700000</v>
      </c>
      <c r="L72" s="42">
        <f t="shared" si="15"/>
        <v>0</v>
      </c>
      <c r="M72" s="41">
        <f t="shared" si="14"/>
        <v>10700000</v>
      </c>
      <c r="N72" s="42">
        <f t="shared" si="16"/>
        <v>1420134.0500364986</v>
      </c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</row>
    <row r="73" spans="1:62" hidden="1" x14ac:dyDescent="0.25">
      <c r="A73" s="39"/>
      <c r="B73" s="40"/>
      <c r="C73" s="40"/>
      <c r="D73" s="40">
        <v>3113</v>
      </c>
      <c r="E73" s="40"/>
      <c r="F73" s="66" t="s">
        <v>81</v>
      </c>
      <c r="G73" s="41">
        <v>406871.51</v>
      </c>
      <c r="H73" s="42">
        <v>280000</v>
      </c>
      <c r="I73" s="42">
        <v>450000</v>
      </c>
      <c r="J73" s="42">
        <f t="shared" si="12"/>
        <v>59725.263786581723</v>
      </c>
      <c r="K73" s="41">
        <f t="shared" si="13"/>
        <v>450000</v>
      </c>
      <c r="L73" s="42">
        <f t="shared" si="15"/>
        <v>0</v>
      </c>
      <c r="M73" s="41">
        <f t="shared" si="14"/>
        <v>450000</v>
      </c>
      <c r="N73" s="42">
        <f t="shared" si="16"/>
        <v>59725.263786581723</v>
      </c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</row>
    <row r="74" spans="1:62" hidden="1" x14ac:dyDescent="0.25">
      <c r="A74" s="37"/>
      <c r="B74" s="37"/>
      <c r="C74" s="37">
        <v>312</v>
      </c>
      <c r="D74" s="37"/>
      <c r="E74" s="37"/>
      <c r="F74" s="65" t="s">
        <v>78</v>
      </c>
      <c r="G74" s="38">
        <f>G75</f>
        <v>467103.5</v>
      </c>
      <c r="H74" s="38">
        <f>H75</f>
        <v>410000</v>
      </c>
      <c r="I74" s="38">
        <f>I75</f>
        <v>380000</v>
      </c>
      <c r="J74" s="38">
        <f t="shared" si="12"/>
        <v>50434.667197557901</v>
      </c>
      <c r="K74" s="38">
        <f t="shared" si="13"/>
        <v>380000</v>
      </c>
      <c r="L74" s="38">
        <f t="shared" si="15"/>
        <v>0</v>
      </c>
      <c r="M74" s="38">
        <f t="shared" si="14"/>
        <v>380000</v>
      </c>
      <c r="N74" s="38">
        <f>N75</f>
        <v>50434.667197557901</v>
      </c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</row>
    <row r="75" spans="1:62" ht="15.75" hidden="1" customHeight="1" x14ac:dyDescent="0.25">
      <c r="A75" s="39"/>
      <c r="B75" s="40"/>
      <c r="C75" s="40"/>
      <c r="D75" s="40">
        <v>3121</v>
      </c>
      <c r="E75" s="40"/>
      <c r="F75" s="66" t="s">
        <v>78</v>
      </c>
      <c r="G75" s="41">
        <v>467103.5</v>
      </c>
      <c r="H75" s="42">
        <v>410000</v>
      </c>
      <c r="I75" s="42">
        <v>380000</v>
      </c>
      <c r="J75" s="42">
        <f t="shared" si="12"/>
        <v>50434.667197557901</v>
      </c>
      <c r="K75" s="41">
        <f t="shared" si="13"/>
        <v>380000</v>
      </c>
      <c r="L75" s="42">
        <f t="shared" si="15"/>
        <v>0</v>
      </c>
      <c r="M75" s="41">
        <f t="shared" si="14"/>
        <v>380000</v>
      </c>
      <c r="N75" s="42">
        <f t="shared" si="16"/>
        <v>50434.667197557901</v>
      </c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</row>
    <row r="76" spans="1:62" ht="15.75" hidden="1" customHeight="1" x14ac:dyDescent="0.25">
      <c r="A76" s="37"/>
      <c r="B76" s="37"/>
      <c r="C76" s="37">
        <v>313</v>
      </c>
      <c r="D76" s="37"/>
      <c r="E76" s="37"/>
      <c r="F76" s="65" t="s">
        <v>79</v>
      </c>
      <c r="G76" s="38">
        <f>SUM(G77:G78)</f>
        <v>1643048.13</v>
      </c>
      <c r="H76" s="38">
        <f>SUM(H77:H78)</f>
        <v>1738088</v>
      </c>
      <c r="I76" s="38">
        <f>SUM(I77:I78)</f>
        <v>1774300</v>
      </c>
      <c r="J76" s="38">
        <f t="shared" si="12"/>
        <v>235490.07897007099</v>
      </c>
      <c r="K76" s="38">
        <f t="shared" si="13"/>
        <v>1774300</v>
      </c>
      <c r="L76" s="38">
        <f t="shared" si="15"/>
        <v>0</v>
      </c>
      <c r="M76" s="38">
        <f t="shared" si="14"/>
        <v>1774300</v>
      </c>
      <c r="N76" s="38">
        <f>SUM(N77:N78)</f>
        <v>235490.07897007099</v>
      </c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</row>
    <row r="77" spans="1:62" ht="26.25" hidden="1" x14ac:dyDescent="0.25">
      <c r="A77" s="39"/>
      <c r="B77" s="40"/>
      <c r="C77" s="40"/>
      <c r="D77" s="40">
        <v>3132</v>
      </c>
      <c r="E77" s="40"/>
      <c r="F77" s="66" t="s">
        <v>80</v>
      </c>
      <c r="G77" s="41">
        <v>1643048.13</v>
      </c>
      <c r="H77" s="42">
        <v>1738088</v>
      </c>
      <c r="I77" s="42">
        <v>1765500</v>
      </c>
      <c r="J77" s="42">
        <f t="shared" si="12"/>
        <v>234322.11825602228</v>
      </c>
      <c r="K77" s="41">
        <f t="shared" si="13"/>
        <v>1765500</v>
      </c>
      <c r="L77" s="42">
        <f t="shared" si="15"/>
        <v>0</v>
      </c>
      <c r="M77" s="41">
        <f t="shared" si="14"/>
        <v>1765500</v>
      </c>
      <c r="N77" s="42">
        <f t="shared" si="16"/>
        <v>234322.11825602228</v>
      </c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</row>
    <row r="78" spans="1:62" ht="39" hidden="1" x14ac:dyDescent="0.25">
      <c r="A78" s="39"/>
      <c r="B78" s="40"/>
      <c r="C78" s="40"/>
      <c r="D78" s="40">
        <v>3133</v>
      </c>
      <c r="E78" s="40"/>
      <c r="F78" s="66" t="s">
        <v>82</v>
      </c>
      <c r="G78" s="41">
        <v>0</v>
      </c>
      <c r="H78" s="42">
        <v>0</v>
      </c>
      <c r="I78" s="42">
        <v>8800</v>
      </c>
      <c r="J78" s="42">
        <f t="shared" si="12"/>
        <v>1167.9607140487092</v>
      </c>
      <c r="K78" s="41">
        <f t="shared" si="13"/>
        <v>8800</v>
      </c>
      <c r="L78" s="42">
        <f t="shared" si="15"/>
        <v>0</v>
      </c>
      <c r="M78" s="41">
        <f t="shared" si="14"/>
        <v>8800</v>
      </c>
      <c r="N78" s="42">
        <f t="shared" si="16"/>
        <v>1167.9607140487092</v>
      </c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</row>
    <row r="79" spans="1:62" ht="15.75" customHeight="1" x14ac:dyDescent="0.25">
      <c r="A79" s="67"/>
      <c r="B79" s="68"/>
      <c r="C79" s="68"/>
      <c r="D79" s="68"/>
      <c r="E79" s="44" t="s">
        <v>42</v>
      </c>
      <c r="F79" s="44" t="s">
        <v>43</v>
      </c>
      <c r="G79" s="70">
        <f>G70</f>
        <v>12341622.870000001</v>
      </c>
      <c r="H79" s="70">
        <f>H70</f>
        <v>12681957</v>
      </c>
      <c r="I79" s="70">
        <f>I70</f>
        <v>13304300</v>
      </c>
      <c r="J79" s="70">
        <f t="shared" si="12"/>
        <v>1765784.0599907094</v>
      </c>
      <c r="K79" s="70">
        <f t="shared" si="13"/>
        <v>13304300</v>
      </c>
      <c r="L79" s="70">
        <f t="shared" si="15"/>
        <v>0</v>
      </c>
      <c r="M79" s="70">
        <f t="shared" si="14"/>
        <v>13304300</v>
      </c>
      <c r="N79" s="70">
        <f>N70</f>
        <v>1765784.0599907092</v>
      </c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</row>
    <row r="80" spans="1:62" ht="15.75" hidden="1" customHeight="1" x14ac:dyDescent="0.25">
      <c r="A80" s="35"/>
      <c r="B80" s="35">
        <v>31</v>
      </c>
      <c r="C80" s="35"/>
      <c r="D80" s="35"/>
      <c r="E80" s="35"/>
      <c r="F80" s="75" t="s">
        <v>75</v>
      </c>
      <c r="G80" s="36">
        <f>G81+G83+G85</f>
        <v>153214.07999999999</v>
      </c>
      <c r="H80" s="36">
        <f>H81+H83+H85</f>
        <v>226680</v>
      </c>
      <c r="I80" s="36">
        <f>I81+I83+I85</f>
        <v>247845</v>
      </c>
      <c r="J80" s="36">
        <f t="shared" si="12"/>
        <v>32894.68445152299</v>
      </c>
      <c r="K80" s="36">
        <f t="shared" si="13"/>
        <v>247845</v>
      </c>
      <c r="L80" s="36">
        <f t="shared" si="15"/>
        <v>0</v>
      </c>
      <c r="M80" s="36">
        <f t="shared" si="14"/>
        <v>247845</v>
      </c>
      <c r="N80" s="36">
        <f>N81+N83+N85</f>
        <v>32894.68445152299</v>
      </c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</row>
    <row r="81" spans="1:62" ht="15.75" hidden="1" customHeight="1" x14ac:dyDescent="0.25">
      <c r="A81" s="37"/>
      <c r="B81" s="37"/>
      <c r="C81" s="37">
        <v>311</v>
      </c>
      <c r="D81" s="37"/>
      <c r="E81" s="37"/>
      <c r="F81" s="76" t="s">
        <v>76</v>
      </c>
      <c r="G81" s="38">
        <f>G82</f>
        <v>123788.9</v>
      </c>
      <c r="H81" s="38">
        <f>H82</f>
        <v>192000</v>
      </c>
      <c r="I81" s="38">
        <f>I82</f>
        <v>193000</v>
      </c>
      <c r="J81" s="38">
        <f t="shared" si="12"/>
        <v>25615.502024022826</v>
      </c>
      <c r="K81" s="38">
        <f t="shared" si="13"/>
        <v>193000</v>
      </c>
      <c r="L81" s="38">
        <f t="shared" si="15"/>
        <v>0</v>
      </c>
      <c r="M81" s="38">
        <f t="shared" si="14"/>
        <v>193000</v>
      </c>
      <c r="N81" s="38">
        <f>N82</f>
        <v>25615.502024022826</v>
      </c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</row>
    <row r="82" spans="1:62" ht="15.75" hidden="1" customHeight="1" x14ac:dyDescent="0.25">
      <c r="A82" s="39"/>
      <c r="B82" s="40"/>
      <c r="C82" s="40"/>
      <c r="D82" s="40">
        <v>3111</v>
      </c>
      <c r="E82" s="40"/>
      <c r="F82" s="77" t="s">
        <v>77</v>
      </c>
      <c r="G82" s="41">
        <v>123788.9</v>
      </c>
      <c r="H82" s="42">
        <v>192000</v>
      </c>
      <c r="I82" s="42">
        <v>193000</v>
      </c>
      <c r="J82" s="42">
        <f t="shared" si="12"/>
        <v>25615.502024022826</v>
      </c>
      <c r="K82" s="41">
        <f t="shared" si="13"/>
        <v>193000</v>
      </c>
      <c r="L82" s="42">
        <f t="shared" si="15"/>
        <v>0</v>
      </c>
      <c r="M82" s="41">
        <f t="shared" si="14"/>
        <v>193000</v>
      </c>
      <c r="N82" s="42">
        <f t="shared" si="16"/>
        <v>25615.502024022826</v>
      </c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</row>
    <row r="83" spans="1:62" ht="15.75" hidden="1" customHeight="1" x14ac:dyDescent="0.25">
      <c r="A83" s="37"/>
      <c r="B83" s="37"/>
      <c r="C83" s="37">
        <v>312</v>
      </c>
      <c r="D83" s="37"/>
      <c r="E83" s="37"/>
      <c r="F83" s="76" t="s">
        <v>78</v>
      </c>
      <c r="G83" s="38">
        <f>G84</f>
        <v>9000</v>
      </c>
      <c r="H83" s="38">
        <f>H84</f>
        <v>3000</v>
      </c>
      <c r="I83" s="38">
        <f>I84</f>
        <v>23000</v>
      </c>
      <c r="J83" s="38">
        <f t="shared" si="12"/>
        <v>3052.6245935363991</v>
      </c>
      <c r="K83" s="38">
        <f t="shared" si="13"/>
        <v>23000</v>
      </c>
      <c r="L83" s="38">
        <f t="shared" si="15"/>
        <v>0</v>
      </c>
      <c r="M83" s="38">
        <f t="shared" si="14"/>
        <v>23000</v>
      </c>
      <c r="N83" s="38">
        <f>N84</f>
        <v>3052.6245935363991</v>
      </c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</row>
    <row r="84" spans="1:62" ht="15.75" hidden="1" customHeight="1" x14ac:dyDescent="0.25">
      <c r="A84" s="39"/>
      <c r="B84" s="40"/>
      <c r="C84" s="40"/>
      <c r="D84" s="40">
        <v>3121</v>
      </c>
      <c r="E84" s="40"/>
      <c r="F84" s="77" t="s">
        <v>78</v>
      </c>
      <c r="G84" s="41">
        <v>9000</v>
      </c>
      <c r="H84" s="42">
        <v>3000</v>
      </c>
      <c r="I84" s="42">
        <v>23000</v>
      </c>
      <c r="J84" s="42">
        <f t="shared" si="12"/>
        <v>3052.6245935363991</v>
      </c>
      <c r="K84" s="41">
        <f t="shared" si="13"/>
        <v>23000</v>
      </c>
      <c r="L84" s="42">
        <f t="shared" si="15"/>
        <v>0</v>
      </c>
      <c r="M84" s="41">
        <f t="shared" si="14"/>
        <v>23000</v>
      </c>
      <c r="N84" s="42">
        <f t="shared" si="16"/>
        <v>3052.6245935363991</v>
      </c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</row>
    <row r="85" spans="1:62" ht="15.75" hidden="1" customHeight="1" x14ac:dyDescent="0.25">
      <c r="A85" s="37"/>
      <c r="B85" s="37"/>
      <c r="C85" s="37">
        <v>313</v>
      </c>
      <c r="D85" s="37"/>
      <c r="E85" s="37"/>
      <c r="F85" s="76" t="s">
        <v>79</v>
      </c>
      <c r="G85" s="38">
        <f>G86</f>
        <v>20425.18</v>
      </c>
      <c r="H85" s="38">
        <f>H86</f>
        <v>31680</v>
      </c>
      <c r="I85" s="38">
        <f>I86</f>
        <v>31845</v>
      </c>
      <c r="J85" s="38">
        <f t="shared" si="12"/>
        <v>4226.5578339637668</v>
      </c>
      <c r="K85" s="38">
        <f t="shared" si="13"/>
        <v>31845</v>
      </c>
      <c r="L85" s="38">
        <f t="shared" si="15"/>
        <v>0</v>
      </c>
      <c r="M85" s="38">
        <f t="shared" si="14"/>
        <v>31845</v>
      </c>
      <c r="N85" s="38">
        <f>N86</f>
        <v>4226.5578339637668</v>
      </c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</row>
    <row r="86" spans="1:62" ht="24" hidden="1" x14ac:dyDescent="0.25">
      <c r="A86" s="39"/>
      <c r="B86" s="40"/>
      <c r="C86" s="40"/>
      <c r="D86" s="40">
        <v>3132</v>
      </c>
      <c r="E86" s="40"/>
      <c r="F86" s="77" t="s">
        <v>80</v>
      </c>
      <c r="G86" s="41">
        <v>20425.18</v>
      </c>
      <c r="H86" s="42">
        <v>31680</v>
      </c>
      <c r="I86" s="42">
        <v>31845</v>
      </c>
      <c r="J86" s="42">
        <f t="shared" si="12"/>
        <v>4226.5578339637668</v>
      </c>
      <c r="K86" s="41">
        <f t="shared" si="13"/>
        <v>31845</v>
      </c>
      <c r="L86" s="42">
        <f t="shared" si="15"/>
        <v>0</v>
      </c>
      <c r="M86" s="41">
        <f t="shared" si="14"/>
        <v>31845</v>
      </c>
      <c r="N86" s="42">
        <f t="shared" si="16"/>
        <v>4226.5578339637668</v>
      </c>
      <c r="O86" s="184"/>
      <c r="P86" s="192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</row>
    <row r="87" spans="1:62" ht="15.75" customHeight="1" x14ac:dyDescent="0.25">
      <c r="A87" s="67"/>
      <c r="B87" s="68"/>
      <c r="C87" s="68"/>
      <c r="D87" s="68"/>
      <c r="E87" s="44" t="s">
        <v>37</v>
      </c>
      <c r="F87" s="44" t="s">
        <v>83</v>
      </c>
      <c r="G87" s="70">
        <f>G80</f>
        <v>153214.07999999999</v>
      </c>
      <c r="H87" s="70">
        <f>H80</f>
        <v>226680</v>
      </c>
      <c r="I87" s="70">
        <f>I80</f>
        <v>247845</v>
      </c>
      <c r="J87" s="70">
        <f t="shared" si="12"/>
        <v>32894.68445152299</v>
      </c>
      <c r="K87" s="70">
        <f t="shared" si="13"/>
        <v>247845</v>
      </c>
      <c r="L87" s="70">
        <f t="shared" si="15"/>
        <v>0</v>
      </c>
      <c r="M87" s="70">
        <f t="shared" si="14"/>
        <v>247845</v>
      </c>
      <c r="N87" s="70">
        <f>N80</f>
        <v>32894.68445152299</v>
      </c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</row>
    <row r="88" spans="1:62" ht="15.75" customHeight="1" x14ac:dyDescent="0.25">
      <c r="A88" s="35"/>
      <c r="B88" s="35">
        <v>32</v>
      </c>
      <c r="C88" s="35"/>
      <c r="D88" s="35"/>
      <c r="E88" s="35"/>
      <c r="F88" s="78" t="s">
        <v>84</v>
      </c>
      <c r="G88" s="36">
        <f>G89+G94+G101+G111</f>
        <v>1166835.02</v>
      </c>
      <c r="H88" s="36">
        <f>H89+H94+H101+H111</f>
        <v>1169414.18</v>
      </c>
      <c r="I88" s="36">
        <f>I89+I94+I101+I111</f>
        <v>1206065.1499999999</v>
      </c>
      <c r="J88" s="36">
        <f>J118+J148+J177+J206+J218+J231</f>
        <v>348498.92494525178</v>
      </c>
      <c r="K88" s="36">
        <f t="shared" si="13"/>
        <v>1206065.1499999999</v>
      </c>
      <c r="L88" s="36">
        <f t="shared" si="15"/>
        <v>19023.276160992798</v>
      </c>
      <c r="M88" s="36">
        <f t="shared" si="14"/>
        <v>1206065.1499999999</v>
      </c>
      <c r="N88" s="36">
        <f>N118+N148+N177+N206+N218+N231</f>
        <v>367522.20110624458</v>
      </c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</row>
    <row r="89" spans="1:62" ht="26.25" hidden="1" x14ac:dyDescent="0.25">
      <c r="A89" s="37"/>
      <c r="B89" s="37"/>
      <c r="C89" s="37">
        <v>321</v>
      </c>
      <c r="D89" s="37"/>
      <c r="E89" s="37"/>
      <c r="F89" s="65" t="s">
        <v>85</v>
      </c>
      <c r="G89" s="38">
        <f>SUM(G90:G93)</f>
        <v>358243</v>
      </c>
      <c r="H89" s="38">
        <f>SUM(H90:H93)</f>
        <v>395522</v>
      </c>
      <c r="I89" s="38">
        <f>SUM(I90:I93)</f>
        <v>393000</v>
      </c>
      <c r="J89" s="38">
        <f t="shared" si="12"/>
        <v>52160.063706948036</v>
      </c>
      <c r="K89" s="38">
        <f t="shared" si="13"/>
        <v>393000</v>
      </c>
      <c r="L89" s="38">
        <f t="shared" si="15"/>
        <v>-459.46809011878941</v>
      </c>
      <c r="M89" s="38">
        <f t="shared" si="14"/>
        <v>393000</v>
      </c>
      <c r="N89" s="38">
        <f>SUM(N90:N93)</f>
        <v>51700.595616829247</v>
      </c>
      <c r="O89" s="191"/>
      <c r="P89" s="197"/>
      <c r="Q89" s="197">
        <f>J87+J218</f>
        <v>87443.758709934293</v>
      </c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</row>
    <row r="90" spans="1:62" ht="15.75" hidden="1" customHeight="1" x14ac:dyDescent="0.25">
      <c r="A90" s="39"/>
      <c r="B90" s="40"/>
      <c r="C90" s="40"/>
      <c r="D90" s="79">
        <v>3211</v>
      </c>
      <c r="E90" s="40"/>
      <c r="F90" s="66" t="s">
        <v>86</v>
      </c>
      <c r="G90" s="41">
        <v>30984.77</v>
      </c>
      <c r="H90" s="42">
        <v>7000</v>
      </c>
      <c r="I90" s="42">
        <v>7000</v>
      </c>
      <c r="J90" s="42">
        <f t="shared" si="12"/>
        <v>929.05965890238235</v>
      </c>
      <c r="K90" s="41">
        <f t="shared" si="13"/>
        <v>7000</v>
      </c>
      <c r="L90" s="42">
        <f t="shared" si="15"/>
        <v>-186.24965890238241</v>
      </c>
      <c r="M90" s="41">
        <f t="shared" si="14"/>
        <v>7000</v>
      </c>
      <c r="N90" s="42">
        <v>742.81</v>
      </c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</row>
    <row r="91" spans="1:62" ht="26.25" hidden="1" x14ac:dyDescent="0.25">
      <c r="A91" s="39"/>
      <c r="B91" s="40"/>
      <c r="C91" s="40"/>
      <c r="D91" s="79">
        <v>3212</v>
      </c>
      <c r="E91" s="40"/>
      <c r="F91" s="66" t="s">
        <v>87</v>
      </c>
      <c r="G91" s="41">
        <v>320602.23</v>
      </c>
      <c r="H91" s="42">
        <f>370000+12522</f>
        <v>382522</v>
      </c>
      <c r="I91" s="42">
        <v>378000</v>
      </c>
      <c r="J91" s="42">
        <f t="shared" si="12"/>
        <v>50169.221580728648</v>
      </c>
      <c r="K91" s="41">
        <f t="shared" si="13"/>
        <v>378000</v>
      </c>
      <c r="L91" s="42">
        <f t="shared" si="15"/>
        <v>281.51841927134956</v>
      </c>
      <c r="M91" s="41">
        <f t="shared" si="14"/>
        <v>378000</v>
      </c>
      <c r="N91" s="42">
        <v>50450.74</v>
      </c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</row>
    <row r="92" spans="1:62" ht="26.25" hidden="1" x14ac:dyDescent="0.25">
      <c r="A92" s="39"/>
      <c r="B92" s="40"/>
      <c r="C92" s="40"/>
      <c r="D92" s="79">
        <v>3213</v>
      </c>
      <c r="E92" s="40"/>
      <c r="F92" s="66" t="s">
        <v>88</v>
      </c>
      <c r="G92" s="41">
        <v>2000</v>
      </c>
      <c r="H92" s="42">
        <v>2000</v>
      </c>
      <c r="I92" s="42">
        <v>2000</v>
      </c>
      <c r="J92" s="42">
        <f t="shared" si="12"/>
        <v>265.44561682925212</v>
      </c>
      <c r="K92" s="41">
        <f t="shared" si="13"/>
        <v>2000</v>
      </c>
      <c r="L92" s="42">
        <f t="shared" si="15"/>
        <v>0</v>
      </c>
      <c r="M92" s="41">
        <f t="shared" si="14"/>
        <v>2000</v>
      </c>
      <c r="N92" s="42">
        <f t="shared" si="16"/>
        <v>265.44561682925212</v>
      </c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</row>
    <row r="93" spans="1:62" ht="26.25" hidden="1" x14ac:dyDescent="0.25">
      <c r="A93" s="39"/>
      <c r="B93" s="40"/>
      <c r="C93" s="40"/>
      <c r="D93" s="79">
        <v>3214</v>
      </c>
      <c r="E93" s="40"/>
      <c r="F93" s="66" t="s">
        <v>89</v>
      </c>
      <c r="G93" s="41">
        <v>4656</v>
      </c>
      <c r="H93" s="42">
        <v>4000</v>
      </c>
      <c r="I93" s="42">
        <v>6000</v>
      </c>
      <c r="J93" s="42">
        <f t="shared" si="12"/>
        <v>796.33685048775624</v>
      </c>
      <c r="K93" s="41">
        <f t="shared" si="13"/>
        <v>6000</v>
      </c>
      <c r="L93" s="42">
        <f t="shared" si="15"/>
        <v>-554.73685048775621</v>
      </c>
      <c r="M93" s="41">
        <f t="shared" si="14"/>
        <v>6000</v>
      </c>
      <c r="N93" s="42">
        <v>241.6</v>
      </c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</row>
    <row r="94" spans="1:62" ht="26.25" hidden="1" x14ac:dyDescent="0.25">
      <c r="A94" s="37"/>
      <c r="B94" s="37"/>
      <c r="C94" s="37">
        <v>322</v>
      </c>
      <c r="D94" s="37"/>
      <c r="E94" s="37"/>
      <c r="F94" s="80" t="s">
        <v>90</v>
      </c>
      <c r="G94" s="38">
        <f>SUM(G95:G100)</f>
        <v>530235.53</v>
      </c>
      <c r="H94" s="38">
        <f>SUM(H95:H100)</f>
        <v>510978.58999999997</v>
      </c>
      <c r="I94" s="38">
        <f>SUM(I95:I100)</f>
        <v>530247.73</v>
      </c>
      <c r="J94" s="38">
        <f t="shared" si="12"/>
        <v>70375.96788108036</v>
      </c>
      <c r="K94" s="38">
        <f t="shared" si="13"/>
        <v>530247.73</v>
      </c>
      <c r="L94" s="38">
        <f t="shared" si="15"/>
        <v>12970.17211891964</v>
      </c>
      <c r="M94" s="38">
        <f t="shared" si="14"/>
        <v>530247.73</v>
      </c>
      <c r="N94" s="38">
        <f>SUM(N95:N100)</f>
        <v>83346.14</v>
      </c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</row>
    <row r="95" spans="1:62" ht="26.25" hidden="1" x14ac:dyDescent="0.25">
      <c r="A95" s="39"/>
      <c r="B95" s="40"/>
      <c r="C95" s="40"/>
      <c r="D95" s="79">
        <v>3221</v>
      </c>
      <c r="E95" s="40"/>
      <c r="F95" s="81" t="s">
        <v>91</v>
      </c>
      <c r="G95" s="41">
        <v>142869.48000000001</v>
      </c>
      <c r="H95" s="42">
        <v>140000</v>
      </c>
      <c r="I95" s="42">
        <v>155000</v>
      </c>
      <c r="J95" s="42">
        <f t="shared" si="12"/>
        <v>20572.035304267036</v>
      </c>
      <c r="K95" s="41">
        <f t="shared" si="13"/>
        <v>155000</v>
      </c>
      <c r="L95" s="42">
        <f t="shared" si="15"/>
        <v>-1505.3853042670344</v>
      </c>
      <c r="M95" s="41">
        <f t="shared" si="14"/>
        <v>155000</v>
      </c>
      <c r="N95" s="42">
        <v>19066.650000000001</v>
      </c>
      <c r="O95" s="184"/>
      <c r="P95" s="192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</row>
    <row r="96" spans="1:62" ht="15.75" hidden="1" customHeight="1" x14ac:dyDescent="0.25">
      <c r="A96" s="39"/>
      <c r="B96" s="40"/>
      <c r="C96" s="40"/>
      <c r="D96" s="79">
        <v>3222</v>
      </c>
      <c r="E96" s="40"/>
      <c r="F96" s="81" t="s">
        <v>92</v>
      </c>
      <c r="G96" s="41">
        <v>7980.13</v>
      </c>
      <c r="H96" s="42">
        <v>10000</v>
      </c>
      <c r="I96" s="42">
        <v>8000</v>
      </c>
      <c r="J96" s="42">
        <f t="shared" si="12"/>
        <v>1061.7824673170085</v>
      </c>
      <c r="K96" s="41">
        <f t="shared" si="13"/>
        <v>8000</v>
      </c>
      <c r="L96" s="42">
        <f t="shared" si="15"/>
        <v>-74.402467317008472</v>
      </c>
      <c r="M96" s="41">
        <f t="shared" si="14"/>
        <v>8000</v>
      </c>
      <c r="N96" s="42">
        <v>987.38</v>
      </c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</row>
    <row r="97" spans="1:62" ht="15.75" hidden="1" customHeight="1" x14ac:dyDescent="0.25">
      <c r="A97" s="39"/>
      <c r="B97" s="40"/>
      <c r="C97" s="40"/>
      <c r="D97" s="79">
        <v>3223</v>
      </c>
      <c r="E97" s="40"/>
      <c r="F97" s="81" t="s">
        <v>93</v>
      </c>
      <c r="G97" s="41">
        <v>309301.03000000003</v>
      </c>
      <c r="H97" s="42">
        <v>295000</v>
      </c>
      <c r="I97" s="42">
        <v>300000</v>
      </c>
      <c r="J97" s="42">
        <f t="shared" si="12"/>
        <v>39816.842524387816</v>
      </c>
      <c r="K97" s="41">
        <f t="shared" si="13"/>
        <v>300000</v>
      </c>
      <c r="L97" s="42">
        <f t="shared" si="15"/>
        <v>17103.997475612181</v>
      </c>
      <c r="M97" s="41">
        <f t="shared" si="14"/>
        <v>300000</v>
      </c>
      <c r="N97" s="42">
        <v>56920.84</v>
      </c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</row>
    <row r="98" spans="1:62" ht="26.25" hidden="1" x14ac:dyDescent="0.25">
      <c r="A98" s="39"/>
      <c r="B98" s="40"/>
      <c r="C98" s="40"/>
      <c r="D98" s="79">
        <v>3224</v>
      </c>
      <c r="E98" s="40"/>
      <c r="F98" s="66" t="s">
        <v>94</v>
      </c>
      <c r="G98" s="41">
        <v>51469.98</v>
      </c>
      <c r="H98" s="42">
        <v>52978.59</v>
      </c>
      <c r="I98" s="42">
        <v>52247.73</v>
      </c>
      <c r="J98" s="42">
        <f t="shared" si="12"/>
        <v>6934.4654588891099</v>
      </c>
      <c r="K98" s="41">
        <f t="shared" si="13"/>
        <v>52247.73</v>
      </c>
      <c r="L98" s="42">
        <f t="shared" si="15"/>
        <v>-1608.0254588891103</v>
      </c>
      <c r="M98" s="41">
        <f t="shared" si="14"/>
        <v>52247.73</v>
      </c>
      <c r="N98" s="42">
        <v>5326.44</v>
      </c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</row>
    <row r="99" spans="1:62" ht="15.75" hidden="1" customHeight="1" x14ac:dyDescent="0.25">
      <c r="A99" s="39"/>
      <c r="B99" s="40"/>
      <c r="C99" s="40"/>
      <c r="D99" s="79">
        <v>3225</v>
      </c>
      <c r="E99" s="40"/>
      <c r="F99" s="81" t="s">
        <v>95</v>
      </c>
      <c r="G99" s="41">
        <v>16907.919999999998</v>
      </c>
      <c r="H99" s="42">
        <v>10000</v>
      </c>
      <c r="I99" s="42">
        <v>10000</v>
      </c>
      <c r="J99" s="42">
        <f t="shared" si="12"/>
        <v>1327.2280841462605</v>
      </c>
      <c r="K99" s="41">
        <f t="shared" si="13"/>
        <v>10000</v>
      </c>
      <c r="L99" s="42">
        <f t="shared" si="15"/>
        <v>-666.62808414626045</v>
      </c>
      <c r="M99" s="41">
        <f t="shared" si="14"/>
        <v>10000</v>
      </c>
      <c r="N99" s="42">
        <v>660.6</v>
      </c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</row>
    <row r="100" spans="1:62" ht="26.25" hidden="1" x14ac:dyDescent="0.25">
      <c r="A100" s="39"/>
      <c r="B100" s="40"/>
      <c r="C100" s="40"/>
      <c r="D100" s="79">
        <v>3227</v>
      </c>
      <c r="E100" s="40"/>
      <c r="F100" s="81" t="s">
        <v>96</v>
      </c>
      <c r="G100" s="41">
        <v>1706.99</v>
      </c>
      <c r="H100" s="42">
        <v>3000</v>
      </c>
      <c r="I100" s="42">
        <v>5000</v>
      </c>
      <c r="J100" s="42">
        <f t="shared" si="12"/>
        <v>663.61404207313024</v>
      </c>
      <c r="K100" s="41">
        <f t="shared" si="13"/>
        <v>5000</v>
      </c>
      <c r="L100" s="42">
        <f t="shared" si="15"/>
        <v>-279.38404207313022</v>
      </c>
      <c r="M100" s="41">
        <f t="shared" si="14"/>
        <v>5000</v>
      </c>
      <c r="N100" s="42">
        <v>384.23</v>
      </c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</row>
    <row r="101" spans="1:62" ht="15.75" hidden="1" customHeight="1" x14ac:dyDescent="0.25">
      <c r="A101" s="37"/>
      <c r="B101" s="37"/>
      <c r="C101" s="37">
        <v>323</v>
      </c>
      <c r="D101" s="37"/>
      <c r="E101" s="37"/>
      <c r="F101" s="80" t="s">
        <v>97</v>
      </c>
      <c r="G101" s="38">
        <f>SUM(G102:G110)</f>
        <v>249106.49</v>
      </c>
      <c r="H101" s="38">
        <f>SUM(H102:H110)</f>
        <v>251891.59</v>
      </c>
      <c r="I101" s="38">
        <f>SUM(I102:I110)</f>
        <v>247760.74</v>
      </c>
      <c r="J101" s="38">
        <f t="shared" si="12"/>
        <v>32883.501227685978</v>
      </c>
      <c r="K101" s="38">
        <f t="shared" si="13"/>
        <v>247760.74</v>
      </c>
      <c r="L101" s="38">
        <f t="shared" si="15"/>
        <v>5078.072422191246</v>
      </c>
      <c r="M101" s="38">
        <f t="shared" si="14"/>
        <v>247760.74</v>
      </c>
      <c r="N101" s="38">
        <f>SUM(N102:N110)</f>
        <v>37961.573649877224</v>
      </c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</row>
    <row r="102" spans="1:62" ht="26.25" hidden="1" x14ac:dyDescent="0.25">
      <c r="A102" s="39"/>
      <c r="B102" s="40"/>
      <c r="C102" s="40"/>
      <c r="D102" s="82">
        <v>3231</v>
      </c>
      <c r="E102" s="40"/>
      <c r="F102" s="81" t="s">
        <v>98</v>
      </c>
      <c r="G102" s="41">
        <v>31295.279999999999</v>
      </c>
      <c r="H102" s="42">
        <v>30000</v>
      </c>
      <c r="I102" s="42">
        <v>30000</v>
      </c>
      <c r="J102" s="42">
        <f t="shared" si="12"/>
        <v>3981.6842524387812</v>
      </c>
      <c r="K102" s="41">
        <f t="shared" si="13"/>
        <v>30000</v>
      </c>
      <c r="L102" s="42">
        <f t="shared" si="15"/>
        <v>0</v>
      </c>
      <c r="M102" s="41">
        <f t="shared" si="14"/>
        <v>30000</v>
      </c>
      <c r="N102" s="42">
        <f t="shared" si="16"/>
        <v>3981.6842524387812</v>
      </c>
      <c r="O102" s="184"/>
      <c r="P102" s="192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</row>
    <row r="103" spans="1:62" ht="26.25" hidden="1" x14ac:dyDescent="0.25">
      <c r="A103" s="39"/>
      <c r="B103" s="40"/>
      <c r="C103" s="40"/>
      <c r="D103" s="82">
        <v>3232</v>
      </c>
      <c r="E103" s="40"/>
      <c r="F103" s="66" t="s">
        <v>99</v>
      </c>
      <c r="G103" s="41">
        <v>54487.199999999997</v>
      </c>
      <c r="H103" s="42">
        <v>52978.59</v>
      </c>
      <c r="I103" s="42">
        <v>52247.74</v>
      </c>
      <c r="J103" s="42">
        <f t="shared" si="12"/>
        <v>6934.4667861171938</v>
      </c>
      <c r="K103" s="41">
        <f t="shared" si="13"/>
        <v>52247.74</v>
      </c>
      <c r="L103" s="42">
        <f t="shared" si="15"/>
        <v>9412.8432138828066</v>
      </c>
      <c r="M103" s="41">
        <f t="shared" si="14"/>
        <v>52247.74</v>
      </c>
      <c r="N103" s="42">
        <v>16347.31</v>
      </c>
      <c r="O103" s="184"/>
      <c r="P103" s="192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</row>
    <row r="104" spans="1:62" ht="26.25" hidden="1" x14ac:dyDescent="0.25">
      <c r="A104" s="39"/>
      <c r="B104" s="40"/>
      <c r="C104" s="40"/>
      <c r="D104" s="82">
        <v>3233</v>
      </c>
      <c r="E104" s="40"/>
      <c r="F104" s="81" t="s">
        <v>100</v>
      </c>
      <c r="G104" s="41">
        <v>5000</v>
      </c>
      <c r="H104" s="42">
        <v>4000</v>
      </c>
      <c r="I104" s="42">
        <v>1000</v>
      </c>
      <c r="J104" s="42">
        <f t="shared" si="12"/>
        <v>132.72280841462606</v>
      </c>
      <c r="K104" s="41">
        <f t="shared" si="13"/>
        <v>1000</v>
      </c>
      <c r="L104" s="42">
        <f t="shared" si="15"/>
        <v>0</v>
      </c>
      <c r="M104" s="41">
        <f t="shared" si="14"/>
        <v>1000</v>
      </c>
      <c r="N104" s="42">
        <f t="shared" si="16"/>
        <v>132.72280841462606</v>
      </c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</row>
    <row r="105" spans="1:62" ht="15.75" hidden="1" customHeight="1" x14ac:dyDescent="0.25">
      <c r="A105" s="39"/>
      <c r="B105" s="40"/>
      <c r="C105" s="40"/>
      <c r="D105" s="82">
        <v>3234</v>
      </c>
      <c r="E105" s="40"/>
      <c r="F105" s="81" t="s">
        <v>101</v>
      </c>
      <c r="G105" s="41">
        <v>60087.98</v>
      </c>
      <c r="H105" s="42">
        <v>75000</v>
      </c>
      <c r="I105" s="42">
        <v>70000</v>
      </c>
      <c r="J105" s="42">
        <f t="shared" si="12"/>
        <v>9290.596589023824</v>
      </c>
      <c r="K105" s="41">
        <f t="shared" si="13"/>
        <v>70000</v>
      </c>
      <c r="L105" s="42">
        <f t="shared" si="15"/>
        <v>0</v>
      </c>
      <c r="M105" s="41">
        <f t="shared" si="14"/>
        <v>70000</v>
      </c>
      <c r="N105" s="42">
        <f t="shared" si="16"/>
        <v>9290.596589023824</v>
      </c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</row>
    <row r="106" spans="1:62" ht="15.75" hidden="1" customHeight="1" x14ac:dyDescent="0.25">
      <c r="A106" s="39"/>
      <c r="B106" s="40"/>
      <c r="C106" s="40"/>
      <c r="D106" s="82">
        <v>3235</v>
      </c>
      <c r="E106" s="40"/>
      <c r="F106" s="81" t="s">
        <v>102</v>
      </c>
      <c r="G106" s="41">
        <v>0</v>
      </c>
      <c r="H106" s="42">
        <v>0</v>
      </c>
      <c r="I106" s="42">
        <v>0</v>
      </c>
      <c r="J106" s="42">
        <f t="shared" si="12"/>
        <v>0</v>
      </c>
      <c r="K106" s="41">
        <f t="shared" si="13"/>
        <v>0</v>
      </c>
      <c r="L106" s="42">
        <f t="shared" si="15"/>
        <v>0</v>
      </c>
      <c r="M106" s="41">
        <f t="shared" si="14"/>
        <v>0</v>
      </c>
      <c r="N106" s="42">
        <f t="shared" si="16"/>
        <v>0</v>
      </c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</row>
    <row r="107" spans="1:62" ht="26.25" hidden="1" x14ac:dyDescent="0.25">
      <c r="A107" s="39"/>
      <c r="B107" s="40"/>
      <c r="C107" s="40"/>
      <c r="D107" s="82">
        <v>3236</v>
      </c>
      <c r="E107" s="40"/>
      <c r="F107" s="81" t="s">
        <v>103</v>
      </c>
      <c r="G107" s="41">
        <v>17905.490000000002</v>
      </c>
      <c r="H107" s="42">
        <v>16000</v>
      </c>
      <c r="I107" s="42">
        <v>27600</v>
      </c>
      <c r="J107" s="42">
        <f t="shared" si="12"/>
        <v>3663.1495122436791</v>
      </c>
      <c r="K107" s="41">
        <f t="shared" si="13"/>
        <v>27600</v>
      </c>
      <c r="L107" s="42">
        <f t="shared" si="15"/>
        <v>-477.74951224367896</v>
      </c>
      <c r="M107" s="41">
        <f t="shared" si="14"/>
        <v>27600</v>
      </c>
      <c r="N107" s="42">
        <v>3185.4</v>
      </c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</row>
    <row r="108" spans="1:62" ht="15.75" hidden="1" customHeight="1" x14ac:dyDescent="0.25">
      <c r="A108" s="39"/>
      <c r="B108" s="40"/>
      <c r="C108" s="40"/>
      <c r="D108" s="82">
        <v>3237</v>
      </c>
      <c r="E108" s="40"/>
      <c r="F108" s="81" t="s">
        <v>104</v>
      </c>
      <c r="G108" s="41">
        <v>8913.0400000000009</v>
      </c>
      <c r="H108" s="42">
        <f>5000+3913</f>
        <v>8913</v>
      </c>
      <c r="I108" s="42">
        <v>8913</v>
      </c>
      <c r="J108" s="42">
        <f t="shared" si="12"/>
        <v>1182.9583913995621</v>
      </c>
      <c r="K108" s="41">
        <f t="shared" si="13"/>
        <v>8913</v>
      </c>
      <c r="L108" s="42">
        <f t="shared" si="15"/>
        <v>-489.86839139956203</v>
      </c>
      <c r="M108" s="41">
        <f t="shared" si="14"/>
        <v>8913</v>
      </c>
      <c r="N108" s="42">
        <v>693.09</v>
      </c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</row>
    <row r="109" spans="1:62" ht="15.75" hidden="1" customHeight="1" x14ac:dyDescent="0.25">
      <c r="A109" s="39"/>
      <c r="B109" s="40"/>
      <c r="C109" s="40"/>
      <c r="D109" s="82">
        <v>3238</v>
      </c>
      <c r="E109" s="40"/>
      <c r="F109" s="81" t="s">
        <v>105</v>
      </c>
      <c r="G109" s="41">
        <v>32300</v>
      </c>
      <c r="H109" s="42">
        <v>30000</v>
      </c>
      <c r="I109" s="42">
        <v>28000</v>
      </c>
      <c r="J109" s="42">
        <f t="shared" si="12"/>
        <v>3716.2386356095294</v>
      </c>
      <c r="K109" s="41">
        <f t="shared" si="13"/>
        <v>28000</v>
      </c>
      <c r="L109" s="42">
        <f t="shared" si="15"/>
        <v>365.68136439047066</v>
      </c>
      <c r="M109" s="41">
        <f t="shared" si="14"/>
        <v>28000</v>
      </c>
      <c r="N109" s="42">
        <v>4081.92</v>
      </c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</row>
    <row r="110" spans="1:62" ht="15.75" hidden="1" customHeight="1" x14ac:dyDescent="0.25">
      <c r="A110" s="39"/>
      <c r="B110" s="40"/>
      <c r="C110" s="40"/>
      <c r="D110" s="82">
        <v>3239</v>
      </c>
      <c r="E110" s="40"/>
      <c r="F110" s="81" t="s">
        <v>106</v>
      </c>
      <c r="G110" s="41">
        <v>39117.5</v>
      </c>
      <c r="H110" s="42">
        <v>35000</v>
      </c>
      <c r="I110" s="42">
        <v>30000</v>
      </c>
      <c r="J110" s="42">
        <f t="shared" si="12"/>
        <v>3981.6842524387812</v>
      </c>
      <c r="K110" s="41">
        <f t="shared" si="13"/>
        <v>30000</v>
      </c>
      <c r="L110" s="42">
        <f t="shared" si="15"/>
        <v>-3732.8342524387813</v>
      </c>
      <c r="M110" s="41">
        <f t="shared" si="14"/>
        <v>30000</v>
      </c>
      <c r="N110" s="42">
        <v>248.85</v>
      </c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</row>
    <row r="111" spans="1:62" ht="26.25" hidden="1" x14ac:dyDescent="0.25">
      <c r="A111" s="37"/>
      <c r="B111" s="37"/>
      <c r="C111" s="37">
        <v>329</v>
      </c>
      <c r="D111" s="37"/>
      <c r="E111" s="37"/>
      <c r="F111" s="65" t="s">
        <v>107</v>
      </c>
      <c r="G111" s="38">
        <f>SUM(G112:G117)</f>
        <v>29250</v>
      </c>
      <c r="H111" s="38">
        <f>SUM(H112:H117)</f>
        <v>11022</v>
      </c>
      <c r="I111" s="38">
        <f>SUM(I112:I117)</f>
        <v>35056.68</v>
      </c>
      <c r="J111" s="38">
        <f t="shared" si="12"/>
        <v>4652.8210232928523</v>
      </c>
      <c r="K111" s="38">
        <f t="shared" si="13"/>
        <v>35056.68</v>
      </c>
      <c r="L111" s="38">
        <f t="shared" si="15"/>
        <v>1434.4989767071474</v>
      </c>
      <c r="M111" s="38">
        <f t="shared" si="14"/>
        <v>35056.68</v>
      </c>
      <c r="N111" s="38">
        <f>SUM(N112:N117)</f>
        <v>6087.32</v>
      </c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</row>
    <row r="112" spans="1:62" ht="39" hidden="1" x14ac:dyDescent="0.25">
      <c r="A112" s="39"/>
      <c r="B112" s="40"/>
      <c r="C112" s="40"/>
      <c r="D112" s="79">
        <v>3291</v>
      </c>
      <c r="E112" s="40"/>
      <c r="F112" s="66" t="s">
        <v>108</v>
      </c>
      <c r="G112" s="41">
        <v>0</v>
      </c>
      <c r="H112" s="42">
        <v>0</v>
      </c>
      <c r="I112" s="42">
        <v>2000</v>
      </c>
      <c r="J112" s="42">
        <f t="shared" si="12"/>
        <v>265.44561682925212</v>
      </c>
      <c r="K112" s="41">
        <f t="shared" si="13"/>
        <v>2000</v>
      </c>
      <c r="L112" s="42">
        <f t="shared" si="15"/>
        <v>672.47438317074784</v>
      </c>
      <c r="M112" s="41">
        <f t="shared" si="14"/>
        <v>2000</v>
      </c>
      <c r="N112" s="42">
        <v>937.92</v>
      </c>
      <c r="O112" s="184"/>
      <c r="P112" s="192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</row>
    <row r="113" spans="1:62" ht="15.75" hidden="1" customHeight="1" x14ac:dyDescent="0.25">
      <c r="A113" s="39"/>
      <c r="B113" s="40"/>
      <c r="C113" s="40"/>
      <c r="D113" s="79">
        <v>3292</v>
      </c>
      <c r="E113" s="40"/>
      <c r="F113" s="66" t="s">
        <v>109</v>
      </c>
      <c r="G113" s="41">
        <v>17320</v>
      </c>
      <c r="H113" s="42">
        <v>0</v>
      </c>
      <c r="I113" s="42">
        <v>1000</v>
      </c>
      <c r="J113" s="42">
        <f t="shared" si="12"/>
        <v>132.72280841462606</v>
      </c>
      <c r="K113" s="41">
        <f t="shared" si="13"/>
        <v>1000</v>
      </c>
      <c r="L113" s="42">
        <f t="shared" si="15"/>
        <v>-132.72280841462606</v>
      </c>
      <c r="M113" s="41">
        <f t="shared" si="14"/>
        <v>1000</v>
      </c>
      <c r="N113" s="42">
        <v>0</v>
      </c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</row>
    <row r="114" spans="1:62" ht="15.75" hidden="1" customHeight="1" x14ac:dyDescent="0.25">
      <c r="A114" s="39"/>
      <c r="B114" s="40"/>
      <c r="C114" s="40"/>
      <c r="D114" s="79">
        <v>3293</v>
      </c>
      <c r="E114" s="40"/>
      <c r="F114" s="66" t="s">
        <v>110</v>
      </c>
      <c r="G114" s="41">
        <v>0</v>
      </c>
      <c r="H114" s="42">
        <v>0</v>
      </c>
      <c r="I114" s="42">
        <v>0</v>
      </c>
      <c r="J114" s="42">
        <f t="shared" si="12"/>
        <v>0</v>
      </c>
      <c r="K114" s="41">
        <f t="shared" si="13"/>
        <v>0</v>
      </c>
      <c r="L114" s="42">
        <f t="shared" si="15"/>
        <v>0</v>
      </c>
      <c r="M114" s="41">
        <f t="shared" si="14"/>
        <v>0</v>
      </c>
      <c r="N114" s="42">
        <f t="shared" si="16"/>
        <v>0</v>
      </c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</row>
    <row r="115" spans="1:62" ht="15.75" hidden="1" customHeight="1" x14ac:dyDescent="0.25">
      <c r="A115" s="39"/>
      <c r="B115" s="40"/>
      <c r="C115" s="40"/>
      <c r="D115" s="79">
        <v>3294</v>
      </c>
      <c r="E115" s="40"/>
      <c r="F115" s="66" t="s">
        <v>111</v>
      </c>
      <c r="G115" s="41">
        <v>1430</v>
      </c>
      <c r="H115" s="42">
        <v>1522</v>
      </c>
      <c r="I115" s="42">
        <v>1000</v>
      </c>
      <c r="J115" s="42">
        <f t="shared" si="12"/>
        <v>132.72280841462606</v>
      </c>
      <c r="K115" s="41">
        <f t="shared" si="13"/>
        <v>1000</v>
      </c>
      <c r="L115" s="42">
        <f t="shared" si="15"/>
        <v>-17.722808414626058</v>
      </c>
      <c r="M115" s="41">
        <f t="shared" si="14"/>
        <v>1000</v>
      </c>
      <c r="N115" s="42">
        <v>115</v>
      </c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</row>
    <row r="116" spans="1:62" hidden="1" x14ac:dyDescent="0.25">
      <c r="A116" s="39"/>
      <c r="B116" s="40"/>
      <c r="C116" s="40"/>
      <c r="D116" s="79">
        <v>3295</v>
      </c>
      <c r="E116" s="40"/>
      <c r="F116" s="66" t="s">
        <v>112</v>
      </c>
      <c r="G116" s="41">
        <v>0</v>
      </c>
      <c r="H116" s="42">
        <v>0</v>
      </c>
      <c r="I116" s="42">
        <v>0</v>
      </c>
      <c r="J116" s="42">
        <f t="shared" si="12"/>
        <v>0</v>
      </c>
      <c r="K116" s="41">
        <f t="shared" si="13"/>
        <v>0</v>
      </c>
      <c r="L116" s="42">
        <f t="shared" si="15"/>
        <v>0</v>
      </c>
      <c r="M116" s="41">
        <f t="shared" si="14"/>
        <v>0</v>
      </c>
      <c r="N116" s="42">
        <f t="shared" si="16"/>
        <v>0</v>
      </c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</row>
    <row r="117" spans="1:62" ht="26.25" hidden="1" x14ac:dyDescent="0.25">
      <c r="A117" s="39"/>
      <c r="B117" s="40"/>
      <c r="C117" s="40"/>
      <c r="D117" s="79">
        <v>3299</v>
      </c>
      <c r="E117" s="40"/>
      <c r="F117" s="66" t="s">
        <v>107</v>
      </c>
      <c r="G117" s="41">
        <f>3000+7500</f>
        <v>10500</v>
      </c>
      <c r="H117" s="42">
        <f>2000+7500</f>
        <v>9500</v>
      </c>
      <c r="I117" s="42">
        <v>31056.68</v>
      </c>
      <c r="J117" s="42">
        <f t="shared" si="12"/>
        <v>4121.9297896343487</v>
      </c>
      <c r="K117" s="41">
        <f t="shared" si="13"/>
        <v>31056.68</v>
      </c>
      <c r="L117" s="42">
        <f t="shared" si="15"/>
        <v>912.47021036565093</v>
      </c>
      <c r="M117" s="41">
        <f t="shared" si="14"/>
        <v>31056.68</v>
      </c>
      <c r="N117" s="42">
        <v>5034.3999999999996</v>
      </c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</row>
    <row r="118" spans="1:62" ht="15.75" customHeight="1" x14ac:dyDescent="0.25">
      <c r="A118" s="67"/>
      <c r="B118" s="68"/>
      <c r="C118" s="68"/>
      <c r="D118" s="68"/>
      <c r="E118" s="44" t="s">
        <v>68</v>
      </c>
      <c r="F118" s="44" t="s">
        <v>69</v>
      </c>
      <c r="G118" s="70">
        <f>G88</f>
        <v>1166835.02</v>
      </c>
      <c r="H118" s="70">
        <f>H88</f>
        <v>1169414.18</v>
      </c>
      <c r="I118" s="70">
        <f>I88</f>
        <v>1206065.1499999999</v>
      </c>
      <c r="J118" s="70">
        <f t="shared" si="12"/>
        <v>160072.35383900721</v>
      </c>
      <c r="K118" s="70">
        <f t="shared" si="13"/>
        <v>1206065.1499999999</v>
      </c>
      <c r="L118" s="70">
        <f t="shared" si="15"/>
        <v>19023.276160992798</v>
      </c>
      <c r="M118" s="70">
        <f t="shared" si="14"/>
        <v>1206065.1499999999</v>
      </c>
      <c r="N118" s="70">
        <v>179095.63</v>
      </c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</row>
    <row r="119" spans="1:62" ht="15.75" hidden="1" customHeight="1" x14ac:dyDescent="0.25">
      <c r="A119" s="35"/>
      <c r="B119" s="35">
        <v>32</v>
      </c>
      <c r="C119" s="35"/>
      <c r="D119" s="35"/>
      <c r="E119" s="35"/>
      <c r="F119" s="74" t="s">
        <v>84</v>
      </c>
      <c r="G119" s="36">
        <f>G120+G124+G131+G140</f>
        <v>454243.62000000005</v>
      </c>
      <c r="H119" s="36">
        <f>H120+H124+H131+H140</f>
        <v>559500</v>
      </c>
      <c r="I119" s="36">
        <f>I120+I124+I131+I140</f>
        <v>574000</v>
      </c>
      <c r="J119" s="36">
        <f t="shared" ref="J119:J182" si="17">I119/7.5345</f>
        <v>76182.892029995346</v>
      </c>
      <c r="K119" s="36">
        <f t="shared" ref="K119:K182" si="18">I119</f>
        <v>574000</v>
      </c>
      <c r="L119" s="36">
        <f t="shared" si="15"/>
        <v>0</v>
      </c>
      <c r="M119" s="36">
        <f t="shared" ref="M119:M182" si="19">K119</f>
        <v>574000</v>
      </c>
      <c r="N119" s="36">
        <f>N120+N124+N131+N140</f>
        <v>76182.892029995346</v>
      </c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</row>
    <row r="120" spans="1:62" ht="26.25" hidden="1" x14ac:dyDescent="0.25">
      <c r="A120" s="37"/>
      <c r="B120" s="37"/>
      <c r="C120" s="37">
        <v>321</v>
      </c>
      <c r="D120" s="37"/>
      <c r="E120" s="37"/>
      <c r="F120" s="65" t="s">
        <v>85</v>
      </c>
      <c r="G120" s="38">
        <f>SUM(G121:G123)</f>
        <v>29272.95</v>
      </c>
      <c r="H120" s="38">
        <f>SUM(H121:H123)</f>
        <v>113000</v>
      </c>
      <c r="I120" s="38">
        <f>SUM(I121:I123)</f>
        <v>93000</v>
      </c>
      <c r="J120" s="38">
        <f t="shared" si="17"/>
        <v>12343.221182560223</v>
      </c>
      <c r="K120" s="38">
        <f t="shared" si="18"/>
        <v>93000</v>
      </c>
      <c r="L120" s="38">
        <f t="shared" ref="L120:L183" si="20">N120-J120</f>
        <v>0</v>
      </c>
      <c r="M120" s="38">
        <f t="shared" si="19"/>
        <v>93000</v>
      </c>
      <c r="N120" s="38">
        <f>SUM(N121:N123)</f>
        <v>12343.221182560221</v>
      </c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</row>
    <row r="121" spans="1:62" ht="15.75" hidden="1" customHeight="1" x14ac:dyDescent="0.25">
      <c r="A121" s="39"/>
      <c r="B121" s="40"/>
      <c r="C121" s="40"/>
      <c r="D121" s="79">
        <v>3211</v>
      </c>
      <c r="E121" s="40"/>
      <c r="F121" s="66" t="s">
        <v>86</v>
      </c>
      <c r="G121" s="41">
        <v>23981.97</v>
      </c>
      <c r="H121" s="42">
        <v>100000</v>
      </c>
      <c r="I121" s="42">
        <v>80000</v>
      </c>
      <c r="J121" s="42">
        <f t="shared" si="17"/>
        <v>10617.824673170084</v>
      </c>
      <c r="K121" s="41">
        <f t="shared" si="18"/>
        <v>80000</v>
      </c>
      <c r="L121" s="42">
        <f t="shared" si="20"/>
        <v>0</v>
      </c>
      <c r="M121" s="41">
        <f t="shared" si="19"/>
        <v>80000</v>
      </c>
      <c r="N121" s="42">
        <f t="shared" ref="N121:N182" si="21">M121/7.5345</f>
        <v>10617.824673170084</v>
      </c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</row>
    <row r="122" spans="1:62" ht="26.25" hidden="1" x14ac:dyDescent="0.25">
      <c r="A122" s="39"/>
      <c r="B122" s="40"/>
      <c r="C122" s="40"/>
      <c r="D122" s="79">
        <v>3213</v>
      </c>
      <c r="E122" s="40"/>
      <c r="F122" s="66" t="s">
        <v>88</v>
      </c>
      <c r="G122" s="41">
        <v>5014.9799999999996</v>
      </c>
      <c r="H122" s="42">
        <v>10000</v>
      </c>
      <c r="I122" s="42">
        <v>10000</v>
      </c>
      <c r="J122" s="42">
        <f t="shared" si="17"/>
        <v>1327.2280841462605</v>
      </c>
      <c r="K122" s="41">
        <f t="shared" si="18"/>
        <v>10000</v>
      </c>
      <c r="L122" s="42">
        <f t="shared" si="20"/>
        <v>0</v>
      </c>
      <c r="M122" s="41">
        <f t="shared" si="19"/>
        <v>10000</v>
      </c>
      <c r="N122" s="42">
        <f t="shared" si="21"/>
        <v>1327.2280841462605</v>
      </c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</row>
    <row r="123" spans="1:62" ht="26.25" hidden="1" x14ac:dyDescent="0.25">
      <c r="A123" s="39"/>
      <c r="B123" s="40"/>
      <c r="C123" s="40"/>
      <c r="D123" s="79">
        <v>3214</v>
      </c>
      <c r="E123" s="40"/>
      <c r="F123" s="66" t="s">
        <v>89</v>
      </c>
      <c r="G123" s="41">
        <v>276</v>
      </c>
      <c r="H123" s="42">
        <v>3000</v>
      </c>
      <c r="I123" s="42">
        <v>3000</v>
      </c>
      <c r="J123" s="42">
        <f t="shared" si="17"/>
        <v>398.16842524387812</v>
      </c>
      <c r="K123" s="41">
        <f t="shared" si="18"/>
        <v>3000</v>
      </c>
      <c r="L123" s="42">
        <f t="shared" si="20"/>
        <v>0</v>
      </c>
      <c r="M123" s="41">
        <f t="shared" si="19"/>
        <v>3000</v>
      </c>
      <c r="N123" s="42">
        <f t="shared" si="21"/>
        <v>398.16842524387812</v>
      </c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</row>
    <row r="124" spans="1:62" ht="26.25" hidden="1" x14ac:dyDescent="0.25">
      <c r="A124" s="37"/>
      <c r="B124" s="37"/>
      <c r="C124" s="37">
        <v>322</v>
      </c>
      <c r="D124" s="37"/>
      <c r="E124" s="37"/>
      <c r="F124" s="65" t="s">
        <v>90</v>
      </c>
      <c r="G124" s="38">
        <f>SUM(G125:G130)</f>
        <v>54487.890000000007</v>
      </c>
      <c r="H124" s="38">
        <f>SUM(H125:H130)</f>
        <v>90000</v>
      </c>
      <c r="I124" s="38">
        <f>SUM(I125:I130)</f>
        <v>106500</v>
      </c>
      <c r="J124" s="38">
        <f t="shared" si="17"/>
        <v>14134.979096157675</v>
      </c>
      <c r="K124" s="38">
        <f t="shared" si="18"/>
        <v>106500</v>
      </c>
      <c r="L124" s="38">
        <f t="shared" si="20"/>
        <v>0</v>
      </c>
      <c r="M124" s="38">
        <f t="shared" si="19"/>
        <v>106500</v>
      </c>
      <c r="N124" s="38">
        <f>SUM(N125:N130)</f>
        <v>14134.979096157675</v>
      </c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</row>
    <row r="125" spans="1:62" ht="15.75" hidden="1" customHeight="1" x14ac:dyDescent="0.25">
      <c r="A125" s="39"/>
      <c r="B125" s="40"/>
      <c r="C125" s="40"/>
      <c r="D125" s="79">
        <v>3221</v>
      </c>
      <c r="E125" s="40"/>
      <c r="F125" s="66" t="s">
        <v>113</v>
      </c>
      <c r="G125" s="41">
        <v>14095.16</v>
      </c>
      <c r="H125" s="42">
        <v>0</v>
      </c>
      <c r="I125" s="42">
        <v>2500</v>
      </c>
      <c r="J125" s="42">
        <f t="shared" si="17"/>
        <v>331.80702103656512</v>
      </c>
      <c r="K125" s="41">
        <f t="shared" si="18"/>
        <v>2500</v>
      </c>
      <c r="L125" s="42">
        <f t="shared" si="20"/>
        <v>0</v>
      </c>
      <c r="M125" s="41">
        <f t="shared" si="19"/>
        <v>2500</v>
      </c>
      <c r="N125" s="42">
        <f t="shared" si="21"/>
        <v>331.80702103656512</v>
      </c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</row>
    <row r="126" spans="1:62" ht="15.75" hidden="1" customHeight="1" x14ac:dyDescent="0.25">
      <c r="A126" s="39"/>
      <c r="B126" s="40"/>
      <c r="C126" s="40"/>
      <c r="D126" s="79">
        <v>3222</v>
      </c>
      <c r="E126" s="40"/>
      <c r="F126" s="66" t="s">
        <v>92</v>
      </c>
      <c r="G126" s="41">
        <v>5808.7</v>
      </c>
      <c r="H126" s="42">
        <v>1000</v>
      </c>
      <c r="I126" s="42">
        <v>6000</v>
      </c>
      <c r="J126" s="42">
        <f t="shared" si="17"/>
        <v>796.33685048775624</v>
      </c>
      <c r="K126" s="41">
        <f t="shared" si="18"/>
        <v>6000</v>
      </c>
      <c r="L126" s="42">
        <f t="shared" si="20"/>
        <v>0</v>
      </c>
      <c r="M126" s="41">
        <f t="shared" si="19"/>
        <v>6000</v>
      </c>
      <c r="N126" s="42">
        <f t="shared" si="21"/>
        <v>796.33685048775624</v>
      </c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</row>
    <row r="127" spans="1:62" ht="15.75" hidden="1" customHeight="1" x14ac:dyDescent="0.25">
      <c r="A127" s="39"/>
      <c r="B127" s="40"/>
      <c r="C127" s="40"/>
      <c r="D127" s="79">
        <v>3223</v>
      </c>
      <c r="E127" s="40"/>
      <c r="F127" s="66" t="s">
        <v>93</v>
      </c>
      <c r="G127" s="41">
        <v>3189.82</v>
      </c>
      <c r="H127" s="42">
        <v>80000</v>
      </c>
      <c r="I127" s="42">
        <v>80000</v>
      </c>
      <c r="J127" s="42">
        <f t="shared" si="17"/>
        <v>10617.824673170084</v>
      </c>
      <c r="K127" s="41">
        <f t="shared" si="18"/>
        <v>80000</v>
      </c>
      <c r="L127" s="42">
        <f t="shared" si="20"/>
        <v>0</v>
      </c>
      <c r="M127" s="41">
        <f t="shared" si="19"/>
        <v>80000</v>
      </c>
      <c r="N127" s="42">
        <f t="shared" si="21"/>
        <v>10617.824673170084</v>
      </c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</row>
    <row r="128" spans="1:62" ht="26.25" hidden="1" x14ac:dyDescent="0.25">
      <c r="A128" s="39"/>
      <c r="B128" s="40"/>
      <c r="C128" s="40"/>
      <c r="D128" s="79">
        <v>3224</v>
      </c>
      <c r="E128" s="40"/>
      <c r="F128" s="66" t="s">
        <v>94</v>
      </c>
      <c r="G128" s="41">
        <v>2277.9299999999998</v>
      </c>
      <c r="H128" s="42">
        <v>0</v>
      </c>
      <c r="I128" s="42">
        <v>2000</v>
      </c>
      <c r="J128" s="42">
        <f t="shared" si="17"/>
        <v>265.44561682925212</v>
      </c>
      <c r="K128" s="41">
        <f t="shared" si="18"/>
        <v>2000</v>
      </c>
      <c r="L128" s="42">
        <f t="shared" si="20"/>
        <v>0</v>
      </c>
      <c r="M128" s="41">
        <f t="shared" si="19"/>
        <v>2000</v>
      </c>
      <c r="N128" s="42">
        <f t="shared" si="21"/>
        <v>265.44561682925212</v>
      </c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</row>
    <row r="129" spans="1:62" ht="15.75" hidden="1" customHeight="1" x14ac:dyDescent="0.25">
      <c r="A129" s="39"/>
      <c r="B129" s="40"/>
      <c r="C129" s="40"/>
      <c r="D129" s="79">
        <v>3225</v>
      </c>
      <c r="E129" s="40"/>
      <c r="F129" s="66" t="s">
        <v>114</v>
      </c>
      <c r="G129" s="41">
        <v>20600.990000000002</v>
      </c>
      <c r="H129" s="42">
        <v>5000</v>
      </c>
      <c r="I129" s="42">
        <v>11000</v>
      </c>
      <c r="J129" s="42">
        <f t="shared" si="17"/>
        <v>1459.9508925608866</v>
      </c>
      <c r="K129" s="41">
        <f t="shared" si="18"/>
        <v>11000</v>
      </c>
      <c r="L129" s="42">
        <f t="shared" si="20"/>
        <v>0</v>
      </c>
      <c r="M129" s="41">
        <f t="shared" si="19"/>
        <v>11000</v>
      </c>
      <c r="N129" s="42">
        <f t="shared" si="21"/>
        <v>1459.9508925608866</v>
      </c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</row>
    <row r="130" spans="1:62" ht="15.75" hidden="1" customHeight="1" x14ac:dyDescent="0.25">
      <c r="A130" s="39"/>
      <c r="B130" s="40"/>
      <c r="C130" s="40"/>
      <c r="D130" s="79">
        <v>3227</v>
      </c>
      <c r="E130" s="40"/>
      <c r="F130" s="66" t="s">
        <v>115</v>
      </c>
      <c r="G130" s="41">
        <v>8515.2900000000009</v>
      </c>
      <c r="H130" s="42">
        <v>4000</v>
      </c>
      <c r="I130" s="42">
        <v>5000</v>
      </c>
      <c r="J130" s="42">
        <f t="shared" si="17"/>
        <v>663.61404207313024</v>
      </c>
      <c r="K130" s="41">
        <f t="shared" si="18"/>
        <v>5000</v>
      </c>
      <c r="L130" s="42">
        <f t="shared" si="20"/>
        <v>0</v>
      </c>
      <c r="M130" s="41">
        <f t="shared" si="19"/>
        <v>5000</v>
      </c>
      <c r="N130" s="42">
        <f t="shared" si="21"/>
        <v>663.61404207313024</v>
      </c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</row>
    <row r="131" spans="1:62" hidden="1" x14ac:dyDescent="0.25">
      <c r="A131" s="37"/>
      <c r="B131" s="37"/>
      <c r="C131" s="37">
        <v>323</v>
      </c>
      <c r="D131" s="37"/>
      <c r="E131" s="37"/>
      <c r="F131" s="65" t="s">
        <v>97</v>
      </c>
      <c r="G131" s="38">
        <f>SUM(G132:G139)</f>
        <v>337577.65</v>
      </c>
      <c r="H131" s="38">
        <f>SUM(H132:H139)</f>
        <v>298000</v>
      </c>
      <c r="I131" s="38">
        <f>SUM(I132:I139)</f>
        <v>318500</v>
      </c>
      <c r="J131" s="38">
        <f t="shared" si="17"/>
        <v>42272.214480058399</v>
      </c>
      <c r="K131" s="38">
        <f t="shared" si="18"/>
        <v>318500</v>
      </c>
      <c r="L131" s="38">
        <f t="shared" si="20"/>
        <v>0</v>
      </c>
      <c r="M131" s="38">
        <f t="shared" si="19"/>
        <v>318500</v>
      </c>
      <c r="N131" s="38">
        <f>SUM(N132:N139)</f>
        <v>42272.214480058399</v>
      </c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</row>
    <row r="132" spans="1:62" ht="26.25" hidden="1" x14ac:dyDescent="0.25">
      <c r="A132" s="39"/>
      <c r="B132" s="40"/>
      <c r="C132" s="40"/>
      <c r="D132" s="79">
        <v>3231</v>
      </c>
      <c r="E132" s="40"/>
      <c r="F132" s="66" t="s">
        <v>98</v>
      </c>
      <c r="G132" s="41">
        <v>4322.82</v>
      </c>
      <c r="H132" s="42">
        <v>2000</v>
      </c>
      <c r="I132" s="42">
        <v>2000</v>
      </c>
      <c r="J132" s="42">
        <f t="shared" si="17"/>
        <v>265.44561682925212</v>
      </c>
      <c r="K132" s="41">
        <f t="shared" si="18"/>
        <v>2000</v>
      </c>
      <c r="L132" s="42">
        <f t="shared" si="20"/>
        <v>0</v>
      </c>
      <c r="M132" s="41">
        <f t="shared" si="19"/>
        <v>2000</v>
      </c>
      <c r="N132" s="42">
        <f t="shared" si="21"/>
        <v>265.44561682925212</v>
      </c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</row>
    <row r="133" spans="1:62" ht="26.25" hidden="1" x14ac:dyDescent="0.25">
      <c r="A133" s="39"/>
      <c r="B133" s="40"/>
      <c r="C133" s="40"/>
      <c r="D133" s="79">
        <v>3232</v>
      </c>
      <c r="E133" s="40"/>
      <c r="F133" s="66" t="s">
        <v>99</v>
      </c>
      <c r="G133" s="41">
        <v>3748.74</v>
      </c>
      <c r="H133" s="42">
        <v>0</v>
      </c>
      <c r="I133" s="42">
        <v>20000</v>
      </c>
      <c r="J133" s="42">
        <f t="shared" si="17"/>
        <v>2654.4561682925209</v>
      </c>
      <c r="K133" s="41">
        <f t="shared" si="18"/>
        <v>20000</v>
      </c>
      <c r="L133" s="42">
        <f t="shared" si="20"/>
        <v>0</v>
      </c>
      <c r="M133" s="41">
        <f t="shared" si="19"/>
        <v>20000</v>
      </c>
      <c r="N133" s="42">
        <f t="shared" si="21"/>
        <v>2654.4561682925209</v>
      </c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</row>
    <row r="134" spans="1:62" ht="26.25" hidden="1" x14ac:dyDescent="0.25">
      <c r="A134" s="39"/>
      <c r="B134" s="40"/>
      <c r="C134" s="40"/>
      <c r="D134" s="79">
        <v>3233</v>
      </c>
      <c r="E134" s="40"/>
      <c r="F134" s="66" t="s">
        <v>100</v>
      </c>
      <c r="G134" s="41">
        <f>9946.75+930.5</f>
        <v>10877.25</v>
      </c>
      <c r="H134" s="42">
        <f>7000+1000</f>
        <v>8000</v>
      </c>
      <c r="I134" s="42">
        <v>8000</v>
      </c>
      <c r="J134" s="42">
        <f t="shared" si="17"/>
        <v>1061.7824673170085</v>
      </c>
      <c r="K134" s="41">
        <f t="shared" si="18"/>
        <v>8000</v>
      </c>
      <c r="L134" s="42">
        <f t="shared" si="20"/>
        <v>0</v>
      </c>
      <c r="M134" s="41">
        <f t="shared" si="19"/>
        <v>8000</v>
      </c>
      <c r="N134" s="42">
        <f t="shared" si="21"/>
        <v>1061.7824673170085</v>
      </c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</row>
    <row r="135" spans="1:62" ht="15.75" hidden="1" customHeight="1" x14ac:dyDescent="0.25">
      <c r="A135" s="39"/>
      <c r="B135" s="40"/>
      <c r="C135" s="40"/>
      <c r="D135" s="79">
        <v>3234</v>
      </c>
      <c r="E135" s="40"/>
      <c r="F135" s="66" t="s">
        <v>101</v>
      </c>
      <c r="G135" s="41">
        <v>2026</v>
      </c>
      <c r="H135" s="42">
        <v>0</v>
      </c>
      <c r="I135" s="42">
        <v>0</v>
      </c>
      <c r="J135" s="42">
        <f t="shared" si="17"/>
        <v>0</v>
      </c>
      <c r="K135" s="41">
        <f t="shared" si="18"/>
        <v>0</v>
      </c>
      <c r="L135" s="42">
        <f t="shared" si="20"/>
        <v>0</v>
      </c>
      <c r="M135" s="41">
        <f t="shared" si="19"/>
        <v>0</v>
      </c>
      <c r="N135" s="42">
        <f t="shared" si="21"/>
        <v>0</v>
      </c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</row>
    <row r="136" spans="1:62" ht="26.25" hidden="1" x14ac:dyDescent="0.25">
      <c r="A136" s="39"/>
      <c r="B136" s="40"/>
      <c r="C136" s="40"/>
      <c r="D136" s="79">
        <v>3236</v>
      </c>
      <c r="E136" s="40"/>
      <c r="F136" s="66" t="s">
        <v>103</v>
      </c>
      <c r="G136" s="41">
        <v>2254.5100000000002</v>
      </c>
      <c r="H136" s="42">
        <v>1000</v>
      </c>
      <c r="I136" s="42">
        <v>1000</v>
      </c>
      <c r="J136" s="42">
        <f t="shared" si="17"/>
        <v>132.72280841462606</v>
      </c>
      <c r="K136" s="41">
        <f t="shared" si="18"/>
        <v>1000</v>
      </c>
      <c r="L136" s="42">
        <f t="shared" si="20"/>
        <v>0</v>
      </c>
      <c r="M136" s="41">
        <f t="shared" si="19"/>
        <v>1000</v>
      </c>
      <c r="N136" s="42">
        <f t="shared" si="21"/>
        <v>132.72280841462606</v>
      </c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</row>
    <row r="137" spans="1:62" ht="15.75" hidden="1" customHeight="1" x14ac:dyDescent="0.25">
      <c r="A137" s="39"/>
      <c r="B137" s="40"/>
      <c r="C137" s="40"/>
      <c r="D137" s="79">
        <v>3237</v>
      </c>
      <c r="E137" s="40"/>
      <c r="F137" s="66" t="s">
        <v>104</v>
      </c>
      <c r="G137" s="41">
        <f>85093.68+226532.75</f>
        <v>311626.43</v>
      </c>
      <c r="H137" s="42">
        <v>280000</v>
      </c>
      <c r="I137" s="42">
        <v>280000</v>
      </c>
      <c r="J137" s="42">
        <f t="shared" si="17"/>
        <v>37162.386356095296</v>
      </c>
      <c r="K137" s="41">
        <f t="shared" si="18"/>
        <v>280000</v>
      </c>
      <c r="L137" s="42">
        <f t="shared" si="20"/>
        <v>0</v>
      </c>
      <c r="M137" s="41">
        <f t="shared" si="19"/>
        <v>280000</v>
      </c>
      <c r="N137" s="42">
        <f t="shared" si="21"/>
        <v>37162.386356095296</v>
      </c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</row>
    <row r="138" spans="1:62" ht="15.75" hidden="1" customHeight="1" x14ac:dyDescent="0.25">
      <c r="A138" s="39"/>
      <c r="B138" s="40"/>
      <c r="C138" s="40"/>
      <c r="D138" s="79">
        <v>3238</v>
      </c>
      <c r="E138" s="40"/>
      <c r="F138" s="66" t="s">
        <v>105</v>
      </c>
      <c r="G138" s="41">
        <v>0</v>
      </c>
      <c r="H138" s="42">
        <v>4000</v>
      </c>
      <c r="I138" s="42">
        <v>4000</v>
      </c>
      <c r="J138" s="42">
        <f t="shared" si="17"/>
        <v>530.89123365850423</v>
      </c>
      <c r="K138" s="41">
        <f t="shared" si="18"/>
        <v>4000</v>
      </c>
      <c r="L138" s="42">
        <f t="shared" si="20"/>
        <v>0</v>
      </c>
      <c r="M138" s="41">
        <f t="shared" si="19"/>
        <v>4000</v>
      </c>
      <c r="N138" s="42">
        <f t="shared" si="21"/>
        <v>530.89123365850423</v>
      </c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</row>
    <row r="139" spans="1:62" ht="15.75" hidden="1" customHeight="1" x14ac:dyDescent="0.25">
      <c r="A139" s="39"/>
      <c r="B139" s="40"/>
      <c r="C139" s="40"/>
      <c r="D139" s="79">
        <v>3239</v>
      </c>
      <c r="E139" s="40"/>
      <c r="F139" s="66" t="s">
        <v>106</v>
      </c>
      <c r="G139" s="41">
        <v>2721.9</v>
      </c>
      <c r="H139" s="42">
        <v>3000</v>
      </c>
      <c r="I139" s="42">
        <v>3500</v>
      </c>
      <c r="J139" s="42">
        <f t="shared" si="17"/>
        <v>464.52982945119118</v>
      </c>
      <c r="K139" s="41">
        <f t="shared" si="18"/>
        <v>3500</v>
      </c>
      <c r="L139" s="42">
        <f t="shared" si="20"/>
        <v>0</v>
      </c>
      <c r="M139" s="41">
        <f t="shared" si="19"/>
        <v>3500</v>
      </c>
      <c r="N139" s="42">
        <f t="shared" si="21"/>
        <v>464.52982945119118</v>
      </c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</row>
    <row r="140" spans="1:62" ht="26.25" hidden="1" x14ac:dyDescent="0.25">
      <c r="A140" s="37"/>
      <c r="B140" s="37"/>
      <c r="C140" s="37">
        <v>329</v>
      </c>
      <c r="D140" s="37"/>
      <c r="E140" s="37"/>
      <c r="F140" s="65" t="s">
        <v>107</v>
      </c>
      <c r="G140" s="38">
        <f>SUM(G141:G147)</f>
        <v>32905.130000000005</v>
      </c>
      <c r="H140" s="38">
        <f>SUM(H141:H147)</f>
        <v>58500</v>
      </c>
      <c r="I140" s="38">
        <f>SUM(I141:I147)</f>
        <v>56000</v>
      </c>
      <c r="J140" s="38">
        <f t="shared" si="17"/>
        <v>7432.4772712190588</v>
      </c>
      <c r="K140" s="38">
        <f t="shared" si="18"/>
        <v>56000</v>
      </c>
      <c r="L140" s="38">
        <f t="shared" si="20"/>
        <v>0</v>
      </c>
      <c r="M140" s="38">
        <f t="shared" si="19"/>
        <v>56000</v>
      </c>
      <c r="N140" s="38">
        <f>SUM(N141:N147)</f>
        <v>7432.4772712190588</v>
      </c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</row>
    <row r="141" spans="1:62" ht="38.25" hidden="1" x14ac:dyDescent="0.25">
      <c r="A141" s="39"/>
      <c r="B141" s="40"/>
      <c r="C141" s="40"/>
      <c r="D141" s="79">
        <v>3291</v>
      </c>
      <c r="E141" s="40"/>
      <c r="F141" s="83" t="s">
        <v>108</v>
      </c>
      <c r="G141" s="41">
        <v>0</v>
      </c>
      <c r="H141" s="42">
        <v>0</v>
      </c>
      <c r="I141" s="42">
        <v>0</v>
      </c>
      <c r="J141" s="42">
        <f t="shared" si="17"/>
        <v>0</v>
      </c>
      <c r="K141" s="41">
        <f t="shared" si="18"/>
        <v>0</v>
      </c>
      <c r="L141" s="42">
        <f t="shared" si="20"/>
        <v>0</v>
      </c>
      <c r="M141" s="41">
        <f t="shared" si="19"/>
        <v>0</v>
      </c>
      <c r="N141" s="42">
        <f t="shared" si="21"/>
        <v>0</v>
      </c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</row>
    <row r="142" spans="1:62" ht="15.75" hidden="1" customHeight="1" x14ac:dyDescent="0.25">
      <c r="A142" s="39"/>
      <c r="B142" s="40"/>
      <c r="C142" s="40"/>
      <c r="D142" s="79">
        <v>3292</v>
      </c>
      <c r="E142" s="40"/>
      <c r="F142" s="66" t="s">
        <v>109</v>
      </c>
      <c r="G142" s="41">
        <v>333.81</v>
      </c>
      <c r="H142" s="42">
        <v>17000</v>
      </c>
      <c r="I142" s="42">
        <v>18000</v>
      </c>
      <c r="J142" s="42">
        <f t="shared" si="17"/>
        <v>2389.0105514632687</v>
      </c>
      <c r="K142" s="41">
        <f t="shared" si="18"/>
        <v>18000</v>
      </c>
      <c r="L142" s="42">
        <f t="shared" si="20"/>
        <v>0</v>
      </c>
      <c r="M142" s="41">
        <f t="shared" si="19"/>
        <v>18000</v>
      </c>
      <c r="N142" s="42">
        <f t="shared" si="21"/>
        <v>2389.0105514632687</v>
      </c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</row>
    <row r="143" spans="1:62" ht="15.75" hidden="1" customHeight="1" x14ac:dyDescent="0.25">
      <c r="A143" s="39"/>
      <c r="B143" s="40"/>
      <c r="C143" s="40"/>
      <c r="D143" s="79">
        <v>3293</v>
      </c>
      <c r="E143" s="40"/>
      <c r="F143" s="66" t="s">
        <v>110</v>
      </c>
      <c r="G143" s="41">
        <v>17977.310000000001</v>
      </c>
      <c r="H143" s="42">
        <v>15000</v>
      </c>
      <c r="I143" s="42">
        <v>17000</v>
      </c>
      <c r="J143" s="42">
        <f t="shared" si="17"/>
        <v>2256.2877430486428</v>
      </c>
      <c r="K143" s="41">
        <f t="shared" si="18"/>
        <v>17000</v>
      </c>
      <c r="L143" s="42">
        <f t="shared" si="20"/>
        <v>0</v>
      </c>
      <c r="M143" s="41">
        <f t="shared" si="19"/>
        <v>17000</v>
      </c>
      <c r="N143" s="42">
        <f t="shared" si="21"/>
        <v>2256.2877430486428</v>
      </c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</row>
    <row r="144" spans="1:62" ht="15.75" hidden="1" customHeight="1" x14ac:dyDescent="0.25">
      <c r="A144" s="39"/>
      <c r="B144" s="40"/>
      <c r="C144" s="40"/>
      <c r="D144" s="79">
        <v>3294</v>
      </c>
      <c r="E144" s="40"/>
      <c r="F144" s="66" t="s">
        <v>116</v>
      </c>
      <c r="G144" s="41">
        <v>0</v>
      </c>
      <c r="H144" s="42">
        <v>0</v>
      </c>
      <c r="I144" s="42">
        <v>1000</v>
      </c>
      <c r="J144" s="42">
        <f t="shared" si="17"/>
        <v>132.72280841462606</v>
      </c>
      <c r="K144" s="41">
        <f t="shared" si="18"/>
        <v>1000</v>
      </c>
      <c r="L144" s="42">
        <f t="shared" si="20"/>
        <v>0</v>
      </c>
      <c r="M144" s="41">
        <f t="shared" si="19"/>
        <v>1000</v>
      </c>
      <c r="N144" s="42">
        <f t="shared" si="21"/>
        <v>132.72280841462606</v>
      </c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</row>
    <row r="145" spans="1:62" hidden="1" x14ac:dyDescent="0.25">
      <c r="A145" s="39"/>
      <c r="B145" s="40"/>
      <c r="C145" s="40"/>
      <c r="D145" s="79">
        <v>3295</v>
      </c>
      <c r="E145" s="40"/>
      <c r="F145" s="66" t="s">
        <v>112</v>
      </c>
      <c r="G145" s="41">
        <v>2186</v>
      </c>
      <c r="H145" s="42">
        <v>1000</v>
      </c>
      <c r="I145" s="42">
        <v>1000</v>
      </c>
      <c r="J145" s="42">
        <f t="shared" si="17"/>
        <v>132.72280841462606</v>
      </c>
      <c r="K145" s="41">
        <f t="shared" si="18"/>
        <v>1000</v>
      </c>
      <c r="L145" s="42">
        <f t="shared" si="20"/>
        <v>0</v>
      </c>
      <c r="M145" s="41">
        <f t="shared" si="19"/>
        <v>1000</v>
      </c>
      <c r="N145" s="42">
        <f t="shared" si="21"/>
        <v>132.72280841462606</v>
      </c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</row>
    <row r="146" spans="1:62" ht="15.75" hidden="1" customHeight="1" x14ac:dyDescent="0.25">
      <c r="A146" s="39"/>
      <c r="B146" s="40"/>
      <c r="C146" s="40"/>
      <c r="D146" s="79">
        <v>3296</v>
      </c>
      <c r="E146" s="40"/>
      <c r="F146" s="66" t="s">
        <v>117</v>
      </c>
      <c r="G146" s="41">
        <v>0</v>
      </c>
      <c r="H146" s="42">
        <v>0</v>
      </c>
      <c r="I146" s="42">
        <v>1000</v>
      </c>
      <c r="J146" s="42">
        <f t="shared" si="17"/>
        <v>132.72280841462606</v>
      </c>
      <c r="K146" s="41">
        <f t="shared" si="18"/>
        <v>1000</v>
      </c>
      <c r="L146" s="42">
        <f t="shared" si="20"/>
        <v>0</v>
      </c>
      <c r="M146" s="41">
        <f t="shared" si="19"/>
        <v>1000</v>
      </c>
      <c r="N146" s="42">
        <f t="shared" si="21"/>
        <v>132.72280841462606</v>
      </c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</row>
    <row r="147" spans="1:62" ht="26.25" hidden="1" x14ac:dyDescent="0.25">
      <c r="A147" s="39"/>
      <c r="B147" s="40"/>
      <c r="C147" s="40"/>
      <c r="D147" s="79">
        <v>3299</v>
      </c>
      <c r="E147" s="40"/>
      <c r="F147" s="66" t="s">
        <v>107</v>
      </c>
      <c r="G147" s="41">
        <f>12408.01</f>
        <v>12408.01</v>
      </c>
      <c r="H147" s="42">
        <f>19000+6500</f>
        <v>25500</v>
      </c>
      <c r="I147" s="42">
        <v>18000</v>
      </c>
      <c r="J147" s="42">
        <f t="shared" si="17"/>
        <v>2389.0105514632687</v>
      </c>
      <c r="K147" s="41">
        <f t="shared" si="18"/>
        <v>18000</v>
      </c>
      <c r="L147" s="42">
        <f t="shared" si="20"/>
        <v>0</v>
      </c>
      <c r="M147" s="41">
        <f t="shared" si="19"/>
        <v>18000</v>
      </c>
      <c r="N147" s="42">
        <f t="shared" si="21"/>
        <v>2389.0105514632687</v>
      </c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</row>
    <row r="148" spans="1:62" ht="15.75" customHeight="1" x14ac:dyDescent="0.25">
      <c r="A148" s="67"/>
      <c r="B148" s="68"/>
      <c r="C148" s="68"/>
      <c r="D148" s="84"/>
      <c r="E148" s="44" t="s">
        <v>50</v>
      </c>
      <c r="F148" s="69" t="s">
        <v>51</v>
      </c>
      <c r="G148" s="70">
        <f>G119</f>
        <v>454243.62000000005</v>
      </c>
      <c r="H148" s="70">
        <f>H119</f>
        <v>559500</v>
      </c>
      <c r="I148" s="70">
        <f>I119</f>
        <v>574000</v>
      </c>
      <c r="J148" s="70">
        <f t="shared" si="17"/>
        <v>76182.892029995346</v>
      </c>
      <c r="K148" s="70">
        <f t="shared" si="18"/>
        <v>574000</v>
      </c>
      <c r="L148" s="70">
        <f t="shared" si="20"/>
        <v>0</v>
      </c>
      <c r="M148" s="70">
        <f t="shared" si="19"/>
        <v>574000</v>
      </c>
      <c r="N148" s="70">
        <f>N119</f>
        <v>76182.892029995346</v>
      </c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</row>
    <row r="149" spans="1:62" ht="15.75" hidden="1" customHeight="1" x14ac:dyDescent="0.25">
      <c r="A149" s="35"/>
      <c r="B149" s="35">
        <v>32</v>
      </c>
      <c r="C149" s="35"/>
      <c r="D149" s="85"/>
      <c r="E149" s="35"/>
      <c r="F149" s="74" t="s">
        <v>84</v>
      </c>
      <c r="G149" s="36">
        <f>G150+G154+G161+G170</f>
        <v>45767.47</v>
      </c>
      <c r="H149" s="36">
        <f>H150+H154+H161+H170</f>
        <v>70000</v>
      </c>
      <c r="I149" s="36">
        <f>I150+I154+I161+I170</f>
        <v>77000</v>
      </c>
      <c r="J149" s="36">
        <f t="shared" si="17"/>
        <v>10219.656247926205</v>
      </c>
      <c r="K149" s="36">
        <f t="shared" si="18"/>
        <v>77000</v>
      </c>
      <c r="L149" s="36">
        <f t="shared" si="20"/>
        <v>0</v>
      </c>
      <c r="M149" s="36">
        <f t="shared" si="19"/>
        <v>77000</v>
      </c>
      <c r="N149" s="36">
        <f>N150+N154+N161+N170</f>
        <v>10219.656247926205</v>
      </c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</row>
    <row r="150" spans="1:62" ht="26.25" hidden="1" x14ac:dyDescent="0.25">
      <c r="A150" s="37"/>
      <c r="B150" s="37"/>
      <c r="C150" s="37">
        <v>321</v>
      </c>
      <c r="D150" s="86"/>
      <c r="E150" s="37"/>
      <c r="F150" s="65" t="s">
        <v>85</v>
      </c>
      <c r="G150" s="38">
        <f>SUM(G151:G153)</f>
        <v>0</v>
      </c>
      <c r="H150" s="38">
        <f>SUM(H151:H153)</f>
        <v>0</v>
      </c>
      <c r="I150" s="38">
        <f>SUM(I151:I153)</f>
        <v>0</v>
      </c>
      <c r="J150" s="38">
        <f t="shared" si="17"/>
        <v>0</v>
      </c>
      <c r="K150" s="38">
        <f t="shared" si="18"/>
        <v>0</v>
      </c>
      <c r="L150" s="38">
        <f t="shared" si="20"/>
        <v>0</v>
      </c>
      <c r="M150" s="38">
        <f t="shared" si="19"/>
        <v>0</v>
      </c>
      <c r="N150" s="38">
        <f>SUM(N151:N153)</f>
        <v>0</v>
      </c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</row>
    <row r="151" spans="1:62" ht="15.75" hidden="1" customHeight="1" x14ac:dyDescent="0.25">
      <c r="A151" s="39"/>
      <c r="B151" s="40"/>
      <c r="C151" s="40"/>
      <c r="D151" s="79">
        <v>3211</v>
      </c>
      <c r="E151" s="40"/>
      <c r="F151" s="66" t="s">
        <v>86</v>
      </c>
      <c r="G151" s="41">
        <v>0</v>
      </c>
      <c r="H151" s="42">
        <v>0</v>
      </c>
      <c r="I151" s="42">
        <v>0</v>
      </c>
      <c r="J151" s="42">
        <f t="shared" si="17"/>
        <v>0</v>
      </c>
      <c r="K151" s="41">
        <f t="shared" si="18"/>
        <v>0</v>
      </c>
      <c r="L151" s="42">
        <f t="shared" si="20"/>
        <v>0</v>
      </c>
      <c r="M151" s="41">
        <f t="shared" si="19"/>
        <v>0</v>
      </c>
      <c r="N151" s="42">
        <f t="shared" si="21"/>
        <v>0</v>
      </c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</row>
    <row r="152" spans="1:62" ht="26.25" hidden="1" x14ac:dyDescent="0.25">
      <c r="A152" s="39"/>
      <c r="B152" s="40"/>
      <c r="C152" s="40"/>
      <c r="D152" s="79">
        <v>3213</v>
      </c>
      <c r="E152" s="40"/>
      <c r="F152" s="66" t="s">
        <v>88</v>
      </c>
      <c r="G152" s="41">
        <v>0</v>
      </c>
      <c r="H152" s="42">
        <v>0</v>
      </c>
      <c r="I152" s="42">
        <v>0</v>
      </c>
      <c r="J152" s="42">
        <f t="shared" si="17"/>
        <v>0</v>
      </c>
      <c r="K152" s="41">
        <f t="shared" si="18"/>
        <v>0</v>
      </c>
      <c r="L152" s="42">
        <f t="shared" si="20"/>
        <v>0</v>
      </c>
      <c r="M152" s="41">
        <f t="shared" si="19"/>
        <v>0</v>
      </c>
      <c r="N152" s="42">
        <f t="shared" si="21"/>
        <v>0</v>
      </c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</row>
    <row r="153" spans="1:62" ht="26.25" hidden="1" x14ac:dyDescent="0.25">
      <c r="A153" s="39"/>
      <c r="B153" s="40"/>
      <c r="C153" s="40"/>
      <c r="D153" s="79">
        <v>3214</v>
      </c>
      <c r="E153" s="40"/>
      <c r="F153" s="66" t="s">
        <v>89</v>
      </c>
      <c r="G153" s="41">
        <v>0</v>
      </c>
      <c r="H153" s="42">
        <v>0</v>
      </c>
      <c r="I153" s="42">
        <v>0</v>
      </c>
      <c r="J153" s="42">
        <f t="shared" si="17"/>
        <v>0</v>
      </c>
      <c r="K153" s="41">
        <f t="shared" si="18"/>
        <v>0</v>
      </c>
      <c r="L153" s="42">
        <f t="shared" si="20"/>
        <v>0</v>
      </c>
      <c r="M153" s="41">
        <f t="shared" si="19"/>
        <v>0</v>
      </c>
      <c r="N153" s="42">
        <f t="shared" si="21"/>
        <v>0</v>
      </c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</row>
    <row r="154" spans="1:62" ht="26.25" hidden="1" x14ac:dyDescent="0.25">
      <c r="A154" s="37"/>
      <c r="B154" s="37"/>
      <c r="C154" s="37">
        <v>322</v>
      </c>
      <c r="D154" s="86"/>
      <c r="E154" s="37"/>
      <c r="F154" s="65" t="s">
        <v>90</v>
      </c>
      <c r="G154" s="38">
        <f>SUM(G155:G160)</f>
        <v>32342.469999999998</v>
      </c>
      <c r="H154" s="38">
        <f>SUM(H155:H160)</f>
        <v>70000</v>
      </c>
      <c r="I154" s="38">
        <f>SUM(I155:I160)</f>
        <v>66500</v>
      </c>
      <c r="J154" s="38">
        <f t="shared" si="17"/>
        <v>8826.0667595726318</v>
      </c>
      <c r="K154" s="38">
        <f t="shared" si="18"/>
        <v>66500</v>
      </c>
      <c r="L154" s="38">
        <f t="shared" si="20"/>
        <v>0</v>
      </c>
      <c r="M154" s="38">
        <f t="shared" si="19"/>
        <v>66500</v>
      </c>
      <c r="N154" s="38">
        <f>SUM(N155:N160)</f>
        <v>8826.0667595726318</v>
      </c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</row>
    <row r="155" spans="1:62" ht="15.75" hidden="1" customHeight="1" x14ac:dyDescent="0.25">
      <c r="A155" s="39"/>
      <c r="B155" s="40"/>
      <c r="C155" s="40"/>
      <c r="D155" s="79">
        <v>3221</v>
      </c>
      <c r="E155" s="40"/>
      <c r="F155" s="66" t="s">
        <v>113</v>
      </c>
      <c r="G155" s="41">
        <v>7960.9</v>
      </c>
      <c r="H155" s="42">
        <v>65000</v>
      </c>
      <c r="I155" s="42">
        <v>50000</v>
      </c>
      <c r="J155" s="42">
        <f t="shared" si="17"/>
        <v>6636.1404207313026</v>
      </c>
      <c r="K155" s="41">
        <f t="shared" si="18"/>
        <v>50000</v>
      </c>
      <c r="L155" s="42">
        <f t="shared" si="20"/>
        <v>0</v>
      </c>
      <c r="M155" s="41">
        <f t="shared" si="19"/>
        <v>50000</v>
      </c>
      <c r="N155" s="42">
        <f t="shared" si="21"/>
        <v>6636.1404207313026</v>
      </c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</row>
    <row r="156" spans="1:62" ht="15.75" hidden="1" customHeight="1" x14ac:dyDescent="0.25">
      <c r="A156" s="39"/>
      <c r="B156" s="40"/>
      <c r="C156" s="40"/>
      <c r="D156" s="79">
        <v>3222</v>
      </c>
      <c r="E156" s="40"/>
      <c r="F156" s="66" t="s">
        <v>92</v>
      </c>
      <c r="G156" s="41">
        <v>17427.91</v>
      </c>
      <c r="H156" s="42">
        <v>0</v>
      </c>
      <c r="I156" s="42">
        <v>9500</v>
      </c>
      <c r="J156" s="42">
        <f t="shared" si="17"/>
        <v>1260.8666799389475</v>
      </c>
      <c r="K156" s="41">
        <f t="shared" si="18"/>
        <v>9500</v>
      </c>
      <c r="L156" s="42">
        <f t="shared" si="20"/>
        <v>0</v>
      </c>
      <c r="M156" s="41">
        <f t="shared" si="19"/>
        <v>9500</v>
      </c>
      <c r="N156" s="42">
        <f t="shared" si="21"/>
        <v>1260.8666799389475</v>
      </c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</row>
    <row r="157" spans="1:62" ht="15.75" hidden="1" customHeight="1" x14ac:dyDescent="0.25">
      <c r="A157" s="39"/>
      <c r="B157" s="40"/>
      <c r="C157" s="40"/>
      <c r="D157" s="79">
        <v>3223</v>
      </c>
      <c r="E157" s="40"/>
      <c r="F157" s="66" t="s">
        <v>93</v>
      </c>
      <c r="G157" s="41">
        <v>0</v>
      </c>
      <c r="H157" s="42">
        <v>0</v>
      </c>
      <c r="I157" s="42">
        <v>0</v>
      </c>
      <c r="J157" s="42">
        <f t="shared" si="17"/>
        <v>0</v>
      </c>
      <c r="K157" s="41">
        <f t="shared" si="18"/>
        <v>0</v>
      </c>
      <c r="L157" s="42">
        <f t="shared" si="20"/>
        <v>0</v>
      </c>
      <c r="M157" s="41">
        <f t="shared" si="19"/>
        <v>0</v>
      </c>
      <c r="N157" s="42">
        <f t="shared" si="21"/>
        <v>0</v>
      </c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</row>
    <row r="158" spans="1:62" ht="26.25" hidden="1" x14ac:dyDescent="0.25">
      <c r="A158" s="39"/>
      <c r="B158" s="40"/>
      <c r="C158" s="40"/>
      <c r="D158" s="79">
        <v>3224</v>
      </c>
      <c r="E158" s="40"/>
      <c r="F158" s="66" t="s">
        <v>94</v>
      </c>
      <c r="G158" s="41">
        <v>436.41</v>
      </c>
      <c r="H158" s="42">
        <v>0</v>
      </c>
      <c r="I158" s="42">
        <v>0</v>
      </c>
      <c r="J158" s="42">
        <f t="shared" si="17"/>
        <v>0</v>
      </c>
      <c r="K158" s="41">
        <f t="shared" si="18"/>
        <v>0</v>
      </c>
      <c r="L158" s="42">
        <f t="shared" si="20"/>
        <v>0</v>
      </c>
      <c r="M158" s="41">
        <f t="shared" si="19"/>
        <v>0</v>
      </c>
      <c r="N158" s="42">
        <f t="shared" si="21"/>
        <v>0</v>
      </c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</row>
    <row r="159" spans="1:62" ht="15.75" hidden="1" customHeight="1" x14ac:dyDescent="0.25">
      <c r="A159" s="39"/>
      <c r="B159" s="40"/>
      <c r="C159" s="40"/>
      <c r="D159" s="79">
        <v>3225</v>
      </c>
      <c r="E159" s="40"/>
      <c r="F159" s="66" t="s">
        <v>114</v>
      </c>
      <c r="G159" s="41">
        <v>6517.25</v>
      </c>
      <c r="H159" s="42">
        <v>5000</v>
      </c>
      <c r="I159" s="42">
        <v>7000</v>
      </c>
      <c r="J159" s="42">
        <f t="shared" si="17"/>
        <v>929.05965890238235</v>
      </c>
      <c r="K159" s="41">
        <f t="shared" si="18"/>
        <v>7000</v>
      </c>
      <c r="L159" s="42">
        <f t="shared" si="20"/>
        <v>0</v>
      </c>
      <c r="M159" s="41">
        <f t="shared" si="19"/>
        <v>7000</v>
      </c>
      <c r="N159" s="42">
        <f t="shared" si="21"/>
        <v>929.05965890238235</v>
      </c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</row>
    <row r="160" spans="1:62" ht="15.75" hidden="1" customHeight="1" x14ac:dyDescent="0.25">
      <c r="A160" s="39"/>
      <c r="B160" s="40"/>
      <c r="C160" s="40"/>
      <c r="D160" s="79">
        <v>3227</v>
      </c>
      <c r="E160" s="40"/>
      <c r="F160" s="66" t="s">
        <v>115</v>
      </c>
      <c r="G160" s="41">
        <v>0</v>
      </c>
      <c r="H160" s="42">
        <v>0</v>
      </c>
      <c r="I160" s="42">
        <v>0</v>
      </c>
      <c r="J160" s="42">
        <f t="shared" si="17"/>
        <v>0</v>
      </c>
      <c r="K160" s="41">
        <f t="shared" si="18"/>
        <v>0</v>
      </c>
      <c r="L160" s="42">
        <f t="shared" si="20"/>
        <v>0</v>
      </c>
      <c r="M160" s="41">
        <f t="shared" si="19"/>
        <v>0</v>
      </c>
      <c r="N160" s="42">
        <f t="shared" si="21"/>
        <v>0</v>
      </c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</row>
    <row r="161" spans="1:62" ht="15.75" hidden="1" customHeight="1" x14ac:dyDescent="0.25">
      <c r="A161" s="37"/>
      <c r="B161" s="37"/>
      <c r="C161" s="37">
        <v>323</v>
      </c>
      <c r="D161" s="86"/>
      <c r="E161" s="37"/>
      <c r="F161" s="65" t="s">
        <v>97</v>
      </c>
      <c r="G161" s="38">
        <f>SUM(G162:G169)</f>
        <v>8860</v>
      </c>
      <c r="H161" s="38">
        <f>SUM(H162:H169)</f>
        <v>0</v>
      </c>
      <c r="I161" s="38">
        <f>SUM(I162:I169)</f>
        <v>5500</v>
      </c>
      <c r="J161" s="38">
        <f t="shared" si="17"/>
        <v>729.97544628044329</v>
      </c>
      <c r="K161" s="38">
        <f t="shared" si="18"/>
        <v>5500</v>
      </c>
      <c r="L161" s="38">
        <f t="shared" si="20"/>
        <v>0</v>
      </c>
      <c r="M161" s="38">
        <f t="shared" si="19"/>
        <v>5500</v>
      </c>
      <c r="N161" s="38">
        <f>SUM(N162:N169)</f>
        <v>729.97544628044329</v>
      </c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</row>
    <row r="162" spans="1:62" ht="26.25" hidden="1" x14ac:dyDescent="0.25">
      <c r="A162" s="39"/>
      <c r="B162" s="40"/>
      <c r="C162" s="40"/>
      <c r="D162" s="79">
        <v>3231</v>
      </c>
      <c r="E162" s="40"/>
      <c r="F162" s="66" t="s">
        <v>98</v>
      </c>
      <c r="G162" s="41">
        <v>0</v>
      </c>
      <c r="H162" s="42">
        <v>0</v>
      </c>
      <c r="I162" s="42">
        <v>0</v>
      </c>
      <c r="J162" s="42">
        <f t="shared" si="17"/>
        <v>0</v>
      </c>
      <c r="K162" s="41">
        <f t="shared" si="18"/>
        <v>0</v>
      </c>
      <c r="L162" s="42">
        <f t="shared" si="20"/>
        <v>0</v>
      </c>
      <c r="M162" s="41">
        <f t="shared" si="19"/>
        <v>0</v>
      </c>
      <c r="N162" s="42">
        <f t="shared" si="21"/>
        <v>0</v>
      </c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</row>
    <row r="163" spans="1:62" ht="26.25" hidden="1" x14ac:dyDescent="0.25">
      <c r="A163" s="39"/>
      <c r="B163" s="40"/>
      <c r="C163" s="40"/>
      <c r="D163" s="79">
        <v>3232</v>
      </c>
      <c r="E163" s="40"/>
      <c r="F163" s="66" t="s">
        <v>99</v>
      </c>
      <c r="G163" s="41">
        <v>875</v>
      </c>
      <c r="H163" s="42">
        <v>0</v>
      </c>
      <c r="I163" s="42">
        <v>0</v>
      </c>
      <c r="J163" s="42">
        <f t="shared" si="17"/>
        <v>0</v>
      </c>
      <c r="K163" s="41">
        <f t="shared" si="18"/>
        <v>0</v>
      </c>
      <c r="L163" s="42">
        <f t="shared" si="20"/>
        <v>0</v>
      </c>
      <c r="M163" s="41">
        <f t="shared" si="19"/>
        <v>0</v>
      </c>
      <c r="N163" s="42">
        <f t="shared" si="21"/>
        <v>0</v>
      </c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</row>
    <row r="164" spans="1:62" ht="26.25" hidden="1" x14ac:dyDescent="0.25">
      <c r="A164" s="39"/>
      <c r="B164" s="40"/>
      <c r="C164" s="40"/>
      <c r="D164" s="79">
        <v>3233</v>
      </c>
      <c r="E164" s="40"/>
      <c r="F164" s="66" t="s">
        <v>100</v>
      </c>
      <c r="G164" s="41">
        <v>0</v>
      </c>
      <c r="H164" s="42">
        <v>0</v>
      </c>
      <c r="I164" s="42">
        <v>0</v>
      </c>
      <c r="J164" s="42">
        <f t="shared" si="17"/>
        <v>0</v>
      </c>
      <c r="K164" s="41">
        <f t="shared" si="18"/>
        <v>0</v>
      </c>
      <c r="L164" s="42">
        <f t="shared" si="20"/>
        <v>0</v>
      </c>
      <c r="M164" s="41">
        <f t="shared" si="19"/>
        <v>0</v>
      </c>
      <c r="N164" s="42">
        <f t="shared" si="21"/>
        <v>0</v>
      </c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</row>
    <row r="165" spans="1:62" ht="15.75" hidden="1" customHeight="1" x14ac:dyDescent="0.25">
      <c r="A165" s="39"/>
      <c r="B165" s="40"/>
      <c r="C165" s="40"/>
      <c r="D165" s="79">
        <v>3234</v>
      </c>
      <c r="E165" s="40"/>
      <c r="F165" s="66" t="s">
        <v>101</v>
      </c>
      <c r="G165" s="41">
        <v>0</v>
      </c>
      <c r="H165" s="42">
        <v>0</v>
      </c>
      <c r="I165" s="42">
        <v>0</v>
      </c>
      <c r="J165" s="42">
        <f t="shared" si="17"/>
        <v>0</v>
      </c>
      <c r="K165" s="41">
        <f t="shared" si="18"/>
        <v>0</v>
      </c>
      <c r="L165" s="42">
        <f t="shared" si="20"/>
        <v>0</v>
      </c>
      <c r="M165" s="41">
        <f t="shared" si="19"/>
        <v>0</v>
      </c>
      <c r="N165" s="42">
        <f t="shared" si="21"/>
        <v>0</v>
      </c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</row>
    <row r="166" spans="1:62" ht="26.25" hidden="1" x14ac:dyDescent="0.25">
      <c r="A166" s="39"/>
      <c r="B166" s="40"/>
      <c r="C166" s="40"/>
      <c r="D166" s="79">
        <v>3236</v>
      </c>
      <c r="E166" s="40"/>
      <c r="F166" s="66" t="s">
        <v>103</v>
      </c>
      <c r="G166" s="41">
        <v>0</v>
      </c>
      <c r="H166" s="42">
        <v>0</v>
      </c>
      <c r="I166" s="42">
        <v>0</v>
      </c>
      <c r="J166" s="42">
        <f t="shared" si="17"/>
        <v>0</v>
      </c>
      <c r="K166" s="41">
        <f t="shared" si="18"/>
        <v>0</v>
      </c>
      <c r="L166" s="42">
        <f t="shared" si="20"/>
        <v>0</v>
      </c>
      <c r="M166" s="41">
        <f t="shared" si="19"/>
        <v>0</v>
      </c>
      <c r="N166" s="42">
        <f t="shared" si="21"/>
        <v>0</v>
      </c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</row>
    <row r="167" spans="1:62" ht="15.75" hidden="1" customHeight="1" x14ac:dyDescent="0.25">
      <c r="A167" s="39"/>
      <c r="B167" s="40"/>
      <c r="C167" s="40"/>
      <c r="D167" s="79">
        <v>3237</v>
      </c>
      <c r="E167" s="40"/>
      <c r="F167" s="66" t="s">
        <v>104</v>
      </c>
      <c r="G167" s="41">
        <v>0</v>
      </c>
      <c r="H167" s="42">
        <v>0</v>
      </c>
      <c r="I167" s="42">
        <v>0</v>
      </c>
      <c r="J167" s="42">
        <f t="shared" si="17"/>
        <v>0</v>
      </c>
      <c r="K167" s="41">
        <f t="shared" si="18"/>
        <v>0</v>
      </c>
      <c r="L167" s="42">
        <f t="shared" si="20"/>
        <v>0</v>
      </c>
      <c r="M167" s="41">
        <f t="shared" si="19"/>
        <v>0</v>
      </c>
      <c r="N167" s="42">
        <f t="shared" si="21"/>
        <v>0</v>
      </c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</row>
    <row r="168" spans="1:62" ht="15.75" hidden="1" customHeight="1" x14ac:dyDescent="0.25">
      <c r="A168" s="39"/>
      <c r="B168" s="40"/>
      <c r="C168" s="40"/>
      <c r="D168" s="79">
        <v>3238</v>
      </c>
      <c r="E168" s="40"/>
      <c r="F168" s="66" t="s">
        <v>105</v>
      </c>
      <c r="G168" s="41">
        <v>0</v>
      </c>
      <c r="H168" s="42">
        <v>0</v>
      </c>
      <c r="I168" s="42">
        <v>0</v>
      </c>
      <c r="J168" s="42">
        <f t="shared" si="17"/>
        <v>0</v>
      </c>
      <c r="K168" s="41">
        <f t="shared" si="18"/>
        <v>0</v>
      </c>
      <c r="L168" s="42">
        <f t="shared" si="20"/>
        <v>0</v>
      </c>
      <c r="M168" s="41">
        <f t="shared" si="19"/>
        <v>0</v>
      </c>
      <c r="N168" s="42">
        <f t="shared" si="21"/>
        <v>0</v>
      </c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</row>
    <row r="169" spans="1:62" ht="15.75" hidden="1" customHeight="1" x14ac:dyDescent="0.25">
      <c r="A169" s="39"/>
      <c r="B169" s="40"/>
      <c r="C169" s="40"/>
      <c r="D169" s="79">
        <v>3239</v>
      </c>
      <c r="E169" s="40"/>
      <c r="F169" s="66" t="s">
        <v>106</v>
      </c>
      <c r="G169" s="41">
        <v>7985</v>
      </c>
      <c r="H169" s="42">
        <v>0</v>
      </c>
      <c r="I169" s="42">
        <v>5500</v>
      </c>
      <c r="J169" s="42">
        <f t="shared" si="17"/>
        <v>729.97544628044329</v>
      </c>
      <c r="K169" s="41">
        <f t="shared" si="18"/>
        <v>5500</v>
      </c>
      <c r="L169" s="42">
        <f t="shared" si="20"/>
        <v>0</v>
      </c>
      <c r="M169" s="41">
        <f t="shared" si="19"/>
        <v>5500</v>
      </c>
      <c r="N169" s="42">
        <f t="shared" si="21"/>
        <v>729.97544628044329</v>
      </c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</row>
    <row r="170" spans="1:62" ht="26.25" hidden="1" x14ac:dyDescent="0.25">
      <c r="A170" s="37"/>
      <c r="B170" s="37"/>
      <c r="C170" s="37">
        <v>329</v>
      </c>
      <c r="D170" s="87"/>
      <c r="E170" s="37"/>
      <c r="F170" s="65" t="s">
        <v>107</v>
      </c>
      <c r="G170" s="38">
        <f>SUM(G171:G176)</f>
        <v>4565</v>
      </c>
      <c r="H170" s="38">
        <f>SUM(H171:H176)</f>
        <v>0</v>
      </c>
      <c r="I170" s="38">
        <f>SUM(I171:I176)</f>
        <v>5000</v>
      </c>
      <c r="J170" s="38">
        <f t="shared" si="17"/>
        <v>663.61404207313024</v>
      </c>
      <c r="K170" s="38">
        <f t="shared" si="18"/>
        <v>5000</v>
      </c>
      <c r="L170" s="38">
        <f t="shared" si="20"/>
        <v>0</v>
      </c>
      <c r="M170" s="38">
        <f t="shared" si="19"/>
        <v>5000</v>
      </c>
      <c r="N170" s="38">
        <f>SUM(N171:N176)</f>
        <v>663.61404207313024</v>
      </c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</row>
    <row r="171" spans="1:62" ht="15.75" hidden="1" customHeight="1" x14ac:dyDescent="0.25">
      <c r="A171" s="39"/>
      <c r="B171" s="40"/>
      <c r="C171" s="40"/>
      <c r="D171" s="79">
        <v>3292</v>
      </c>
      <c r="E171" s="40"/>
      <c r="F171" s="66" t="s">
        <v>109</v>
      </c>
      <c r="G171" s="41">
        <v>0</v>
      </c>
      <c r="H171" s="42">
        <v>0</v>
      </c>
      <c r="I171" s="42">
        <v>0</v>
      </c>
      <c r="J171" s="42">
        <f t="shared" si="17"/>
        <v>0</v>
      </c>
      <c r="K171" s="41">
        <f t="shared" si="18"/>
        <v>0</v>
      </c>
      <c r="L171" s="42">
        <f t="shared" si="20"/>
        <v>0</v>
      </c>
      <c r="M171" s="41">
        <f t="shared" si="19"/>
        <v>0</v>
      </c>
      <c r="N171" s="42">
        <f t="shared" si="21"/>
        <v>0</v>
      </c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</row>
    <row r="172" spans="1:62" ht="15.75" hidden="1" customHeight="1" x14ac:dyDescent="0.25">
      <c r="A172" s="39"/>
      <c r="B172" s="40"/>
      <c r="C172" s="40"/>
      <c r="D172" s="79">
        <v>3293</v>
      </c>
      <c r="E172" s="40"/>
      <c r="F172" s="66" t="s">
        <v>110</v>
      </c>
      <c r="G172" s="41">
        <v>0</v>
      </c>
      <c r="H172" s="42">
        <v>0</v>
      </c>
      <c r="I172" s="42">
        <v>0</v>
      </c>
      <c r="J172" s="42">
        <f t="shared" si="17"/>
        <v>0</v>
      </c>
      <c r="K172" s="41">
        <f t="shared" si="18"/>
        <v>0</v>
      </c>
      <c r="L172" s="42">
        <f t="shared" si="20"/>
        <v>0</v>
      </c>
      <c r="M172" s="41">
        <f t="shared" si="19"/>
        <v>0</v>
      </c>
      <c r="N172" s="42">
        <f t="shared" si="21"/>
        <v>0</v>
      </c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</row>
    <row r="173" spans="1:62" ht="15.75" hidden="1" customHeight="1" x14ac:dyDescent="0.25">
      <c r="A173" s="39"/>
      <c r="B173" s="40"/>
      <c r="C173" s="40"/>
      <c r="D173" s="79">
        <v>3294</v>
      </c>
      <c r="E173" s="40"/>
      <c r="F173" s="66" t="s">
        <v>116</v>
      </c>
      <c r="G173" s="41">
        <v>0</v>
      </c>
      <c r="H173" s="42">
        <v>0</v>
      </c>
      <c r="I173" s="42">
        <v>0</v>
      </c>
      <c r="J173" s="42">
        <f t="shared" si="17"/>
        <v>0</v>
      </c>
      <c r="K173" s="41">
        <f t="shared" si="18"/>
        <v>0</v>
      </c>
      <c r="L173" s="42">
        <f t="shared" si="20"/>
        <v>0</v>
      </c>
      <c r="M173" s="41">
        <f t="shared" si="19"/>
        <v>0</v>
      </c>
      <c r="N173" s="42">
        <f t="shared" si="21"/>
        <v>0</v>
      </c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</row>
    <row r="174" spans="1:62" hidden="1" x14ac:dyDescent="0.25">
      <c r="A174" s="39"/>
      <c r="B174" s="40"/>
      <c r="C174" s="40"/>
      <c r="D174" s="79">
        <v>3295</v>
      </c>
      <c r="E174" s="40"/>
      <c r="F174" s="66" t="s">
        <v>112</v>
      </c>
      <c r="G174" s="41">
        <v>0</v>
      </c>
      <c r="H174" s="42">
        <v>0</v>
      </c>
      <c r="I174" s="42">
        <v>0</v>
      </c>
      <c r="J174" s="42">
        <f t="shared" si="17"/>
        <v>0</v>
      </c>
      <c r="K174" s="41">
        <f t="shared" si="18"/>
        <v>0</v>
      </c>
      <c r="L174" s="42">
        <f t="shared" si="20"/>
        <v>0</v>
      </c>
      <c r="M174" s="41">
        <f t="shared" si="19"/>
        <v>0</v>
      </c>
      <c r="N174" s="42">
        <f t="shared" si="21"/>
        <v>0</v>
      </c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</row>
    <row r="175" spans="1:62" ht="15.75" hidden="1" customHeight="1" x14ac:dyDescent="0.25">
      <c r="A175" s="39"/>
      <c r="B175" s="40"/>
      <c r="C175" s="40"/>
      <c r="D175" s="79">
        <v>3296</v>
      </c>
      <c r="E175" s="40"/>
      <c r="F175" s="66" t="s">
        <v>117</v>
      </c>
      <c r="G175" s="41">
        <v>0</v>
      </c>
      <c r="H175" s="42">
        <v>0</v>
      </c>
      <c r="I175" s="42">
        <v>0</v>
      </c>
      <c r="J175" s="42">
        <f t="shared" si="17"/>
        <v>0</v>
      </c>
      <c r="K175" s="41">
        <f t="shared" si="18"/>
        <v>0</v>
      </c>
      <c r="L175" s="42">
        <f t="shared" si="20"/>
        <v>0</v>
      </c>
      <c r="M175" s="41">
        <f t="shared" si="19"/>
        <v>0</v>
      </c>
      <c r="N175" s="42">
        <f t="shared" si="21"/>
        <v>0</v>
      </c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</row>
    <row r="176" spans="1:62" ht="26.25" hidden="1" x14ac:dyDescent="0.25">
      <c r="A176" s="39"/>
      <c r="B176" s="40"/>
      <c r="C176" s="40"/>
      <c r="D176" s="79">
        <v>3299</v>
      </c>
      <c r="E176" s="40"/>
      <c r="F176" s="66" t="s">
        <v>107</v>
      </c>
      <c r="G176" s="41">
        <v>4565</v>
      </c>
      <c r="H176" s="42">
        <v>0</v>
      </c>
      <c r="I176" s="42">
        <v>5000</v>
      </c>
      <c r="J176" s="42">
        <f t="shared" si="17"/>
        <v>663.61404207313024</v>
      </c>
      <c r="K176" s="41">
        <f t="shared" si="18"/>
        <v>5000</v>
      </c>
      <c r="L176" s="42">
        <f t="shared" si="20"/>
        <v>0</v>
      </c>
      <c r="M176" s="41">
        <f t="shared" si="19"/>
        <v>5000</v>
      </c>
      <c r="N176" s="42">
        <f t="shared" si="21"/>
        <v>663.61404207313024</v>
      </c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</row>
    <row r="177" spans="1:62" ht="15.75" customHeight="1" x14ac:dyDescent="0.25">
      <c r="A177" s="67"/>
      <c r="B177" s="68"/>
      <c r="C177" s="68"/>
      <c r="D177" s="84"/>
      <c r="E177" s="44" t="s">
        <v>55</v>
      </c>
      <c r="F177" s="69" t="s">
        <v>118</v>
      </c>
      <c r="G177" s="70">
        <f>G149</f>
        <v>45767.47</v>
      </c>
      <c r="H177" s="70">
        <f>H149</f>
        <v>70000</v>
      </c>
      <c r="I177" s="70">
        <f>I149</f>
        <v>77000</v>
      </c>
      <c r="J177" s="70">
        <f t="shared" si="17"/>
        <v>10219.656247926205</v>
      </c>
      <c r="K177" s="70">
        <f t="shared" si="18"/>
        <v>77000</v>
      </c>
      <c r="L177" s="70">
        <f t="shared" si="20"/>
        <v>0</v>
      </c>
      <c r="M177" s="70">
        <f t="shared" si="19"/>
        <v>77000</v>
      </c>
      <c r="N177" s="70">
        <f>N149</f>
        <v>10219.656247926205</v>
      </c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</row>
    <row r="178" spans="1:62" ht="15.75" hidden="1" customHeight="1" x14ac:dyDescent="0.25">
      <c r="A178" s="35"/>
      <c r="B178" s="35">
        <v>32</v>
      </c>
      <c r="C178" s="35"/>
      <c r="D178" s="85"/>
      <c r="E178" s="35"/>
      <c r="F178" s="74" t="s">
        <v>84</v>
      </c>
      <c r="G178" s="36">
        <f>G179+G183+G190+G199</f>
        <v>208571.96000000002</v>
      </c>
      <c r="H178" s="36">
        <f>H179+H183+H190+H199</f>
        <v>234924</v>
      </c>
      <c r="I178" s="36">
        <f>I179+I183+I190+I199</f>
        <v>336200</v>
      </c>
      <c r="J178" s="36">
        <f t="shared" si="17"/>
        <v>44621.408188997273</v>
      </c>
      <c r="K178" s="36">
        <f t="shared" si="18"/>
        <v>336200</v>
      </c>
      <c r="L178" s="36">
        <f t="shared" si="20"/>
        <v>0</v>
      </c>
      <c r="M178" s="36">
        <f t="shared" si="19"/>
        <v>336200</v>
      </c>
      <c r="N178" s="36">
        <f>N179+N183+N190+N199</f>
        <v>44621.40818899728</v>
      </c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</row>
    <row r="179" spans="1:62" ht="26.25" hidden="1" x14ac:dyDescent="0.25">
      <c r="A179" s="37"/>
      <c r="B179" s="37"/>
      <c r="C179" s="37">
        <v>321</v>
      </c>
      <c r="D179" s="86"/>
      <c r="E179" s="37"/>
      <c r="F179" s="65" t="s">
        <v>85</v>
      </c>
      <c r="G179" s="38">
        <f>SUM(G180:G182)</f>
        <v>0</v>
      </c>
      <c r="H179" s="38">
        <f>SUM(H180:H182)</f>
        <v>0</v>
      </c>
      <c r="I179" s="38">
        <f>SUM(I180:I182)</f>
        <v>0</v>
      </c>
      <c r="J179" s="38">
        <f t="shared" si="17"/>
        <v>0</v>
      </c>
      <c r="K179" s="38">
        <f t="shared" si="18"/>
        <v>0</v>
      </c>
      <c r="L179" s="38">
        <f t="shared" si="20"/>
        <v>0</v>
      </c>
      <c r="M179" s="38">
        <f t="shared" si="19"/>
        <v>0</v>
      </c>
      <c r="N179" s="38">
        <f>SUM(N180:N182)</f>
        <v>0</v>
      </c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</row>
    <row r="180" spans="1:62" ht="15.75" hidden="1" customHeight="1" x14ac:dyDescent="0.25">
      <c r="A180" s="39"/>
      <c r="B180" s="40"/>
      <c r="C180" s="40"/>
      <c r="D180" s="79">
        <v>3211</v>
      </c>
      <c r="E180" s="40"/>
      <c r="F180" s="66" t="s">
        <v>86</v>
      </c>
      <c r="G180" s="41">
        <v>0</v>
      </c>
      <c r="H180" s="42">
        <v>0</v>
      </c>
      <c r="I180" s="42">
        <v>0</v>
      </c>
      <c r="J180" s="42">
        <f t="shared" si="17"/>
        <v>0</v>
      </c>
      <c r="K180" s="41">
        <f t="shared" si="18"/>
        <v>0</v>
      </c>
      <c r="L180" s="42">
        <f t="shared" si="20"/>
        <v>0</v>
      </c>
      <c r="M180" s="41">
        <f t="shared" si="19"/>
        <v>0</v>
      </c>
      <c r="N180" s="42">
        <f t="shared" si="21"/>
        <v>0</v>
      </c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</row>
    <row r="181" spans="1:62" ht="26.25" hidden="1" x14ac:dyDescent="0.25">
      <c r="A181" s="39"/>
      <c r="B181" s="40"/>
      <c r="C181" s="40"/>
      <c r="D181" s="79">
        <v>3213</v>
      </c>
      <c r="E181" s="40"/>
      <c r="F181" s="66" t="s">
        <v>88</v>
      </c>
      <c r="G181" s="41">
        <v>0</v>
      </c>
      <c r="H181" s="42">
        <v>0</v>
      </c>
      <c r="I181" s="42">
        <v>0</v>
      </c>
      <c r="J181" s="42">
        <f t="shared" si="17"/>
        <v>0</v>
      </c>
      <c r="K181" s="41">
        <f t="shared" si="18"/>
        <v>0</v>
      </c>
      <c r="L181" s="42">
        <f t="shared" si="20"/>
        <v>0</v>
      </c>
      <c r="M181" s="41">
        <f t="shared" si="19"/>
        <v>0</v>
      </c>
      <c r="N181" s="42">
        <f t="shared" si="21"/>
        <v>0</v>
      </c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</row>
    <row r="182" spans="1:62" ht="26.25" hidden="1" x14ac:dyDescent="0.25">
      <c r="A182" s="39"/>
      <c r="B182" s="40"/>
      <c r="C182" s="40"/>
      <c r="D182" s="79">
        <v>3214</v>
      </c>
      <c r="E182" s="40"/>
      <c r="F182" s="66" t="s">
        <v>89</v>
      </c>
      <c r="G182" s="41">
        <v>0</v>
      </c>
      <c r="H182" s="42">
        <v>0</v>
      </c>
      <c r="I182" s="42">
        <v>0</v>
      </c>
      <c r="J182" s="42">
        <f t="shared" si="17"/>
        <v>0</v>
      </c>
      <c r="K182" s="41">
        <f t="shared" si="18"/>
        <v>0</v>
      </c>
      <c r="L182" s="42">
        <f t="shared" si="20"/>
        <v>0</v>
      </c>
      <c r="M182" s="41">
        <f t="shared" si="19"/>
        <v>0</v>
      </c>
      <c r="N182" s="42">
        <f t="shared" si="21"/>
        <v>0</v>
      </c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</row>
    <row r="183" spans="1:62" ht="26.25" hidden="1" x14ac:dyDescent="0.25">
      <c r="A183" s="37"/>
      <c r="B183" s="37"/>
      <c r="C183" s="37">
        <v>322</v>
      </c>
      <c r="D183" s="86"/>
      <c r="E183" s="37"/>
      <c r="F183" s="65" t="s">
        <v>90</v>
      </c>
      <c r="G183" s="38">
        <f>SUM(G184:G189)</f>
        <v>9776.7000000000007</v>
      </c>
      <c r="H183" s="38">
        <f>SUM(H184:H189)</f>
        <v>0</v>
      </c>
      <c r="I183" s="38">
        <f>SUM(I184:I189)</f>
        <v>20000</v>
      </c>
      <c r="J183" s="38">
        <f t="shared" ref="J183:J246" si="22">I183/7.5345</f>
        <v>2654.4561682925209</v>
      </c>
      <c r="K183" s="38">
        <f t="shared" ref="K183:K246" si="23">I183</f>
        <v>20000</v>
      </c>
      <c r="L183" s="38">
        <f t="shared" si="20"/>
        <v>0</v>
      </c>
      <c r="M183" s="38">
        <f t="shared" ref="M183:M246" si="24">K183</f>
        <v>20000</v>
      </c>
      <c r="N183" s="38">
        <f>SUM(N184:N189)</f>
        <v>2654.4561682925209</v>
      </c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</row>
    <row r="184" spans="1:62" ht="15.75" hidden="1" customHeight="1" x14ac:dyDescent="0.25">
      <c r="A184" s="39"/>
      <c r="B184" s="40"/>
      <c r="C184" s="40"/>
      <c r="D184" s="79">
        <v>3221</v>
      </c>
      <c r="E184" s="40"/>
      <c r="F184" s="66" t="s">
        <v>113</v>
      </c>
      <c r="G184" s="41">
        <v>0</v>
      </c>
      <c r="H184" s="42">
        <v>0</v>
      </c>
      <c r="I184" s="42">
        <v>0</v>
      </c>
      <c r="J184" s="42">
        <f t="shared" si="22"/>
        <v>0</v>
      </c>
      <c r="K184" s="41">
        <f t="shared" si="23"/>
        <v>0</v>
      </c>
      <c r="L184" s="42">
        <f t="shared" ref="L184:L247" si="25">N184-J184</f>
        <v>0</v>
      </c>
      <c r="M184" s="41">
        <f t="shared" si="24"/>
        <v>0</v>
      </c>
      <c r="N184" s="42">
        <f t="shared" ref="N184:N243" si="26">M184/7.5345</f>
        <v>0</v>
      </c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</row>
    <row r="185" spans="1:62" ht="15.75" hidden="1" customHeight="1" x14ac:dyDescent="0.25">
      <c r="A185" s="39"/>
      <c r="B185" s="40"/>
      <c r="C185" s="40"/>
      <c r="D185" s="79">
        <v>3222</v>
      </c>
      <c r="E185" s="40"/>
      <c r="F185" s="66" t="s">
        <v>92</v>
      </c>
      <c r="G185" s="41">
        <v>5260</v>
      </c>
      <c r="H185" s="42">
        <v>0</v>
      </c>
      <c r="I185" s="42">
        <v>1000</v>
      </c>
      <c r="J185" s="42">
        <f t="shared" si="22"/>
        <v>132.72280841462606</v>
      </c>
      <c r="K185" s="41">
        <f t="shared" si="23"/>
        <v>1000</v>
      </c>
      <c r="L185" s="42">
        <f t="shared" si="25"/>
        <v>0</v>
      </c>
      <c r="M185" s="41">
        <f t="shared" si="24"/>
        <v>1000</v>
      </c>
      <c r="N185" s="42">
        <f t="shared" si="26"/>
        <v>132.72280841462606</v>
      </c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</row>
    <row r="186" spans="1:62" ht="26.25" hidden="1" x14ac:dyDescent="0.25">
      <c r="A186" s="39"/>
      <c r="B186" s="40"/>
      <c r="C186" s="40"/>
      <c r="D186" s="79">
        <v>3224</v>
      </c>
      <c r="E186" s="40"/>
      <c r="F186" s="66" t="s">
        <v>94</v>
      </c>
      <c r="G186" s="41">
        <v>4516.7</v>
      </c>
      <c r="H186" s="42">
        <v>0</v>
      </c>
      <c r="I186" s="42">
        <v>9000</v>
      </c>
      <c r="J186" s="42">
        <f t="shared" si="22"/>
        <v>1194.5052757316344</v>
      </c>
      <c r="K186" s="41">
        <f t="shared" si="23"/>
        <v>9000</v>
      </c>
      <c r="L186" s="42">
        <f t="shared" si="25"/>
        <v>0</v>
      </c>
      <c r="M186" s="41">
        <f t="shared" si="24"/>
        <v>9000</v>
      </c>
      <c r="N186" s="42">
        <f t="shared" si="26"/>
        <v>1194.5052757316344</v>
      </c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</row>
    <row r="187" spans="1:62" ht="15.75" hidden="1" customHeight="1" x14ac:dyDescent="0.25">
      <c r="A187" s="39"/>
      <c r="B187" s="40"/>
      <c r="C187" s="40"/>
      <c r="D187" s="79">
        <v>3223</v>
      </c>
      <c r="E187" s="40"/>
      <c r="F187" s="66" t="s">
        <v>93</v>
      </c>
      <c r="G187" s="41">
        <v>0</v>
      </c>
      <c r="H187" s="42">
        <v>0</v>
      </c>
      <c r="I187" s="42">
        <v>0</v>
      </c>
      <c r="J187" s="42">
        <f t="shared" si="22"/>
        <v>0</v>
      </c>
      <c r="K187" s="41">
        <f t="shared" si="23"/>
        <v>0</v>
      </c>
      <c r="L187" s="42">
        <f t="shared" si="25"/>
        <v>0</v>
      </c>
      <c r="M187" s="41">
        <f t="shared" si="24"/>
        <v>0</v>
      </c>
      <c r="N187" s="42">
        <f t="shared" si="26"/>
        <v>0</v>
      </c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</row>
    <row r="188" spans="1:62" ht="15.75" hidden="1" customHeight="1" x14ac:dyDescent="0.25">
      <c r="A188" s="39"/>
      <c r="B188" s="40"/>
      <c r="C188" s="40"/>
      <c r="D188" s="79">
        <v>3225</v>
      </c>
      <c r="E188" s="40"/>
      <c r="F188" s="66" t="s">
        <v>114</v>
      </c>
      <c r="G188" s="41">
        <v>0</v>
      </c>
      <c r="H188" s="42">
        <v>0</v>
      </c>
      <c r="I188" s="42">
        <v>10000</v>
      </c>
      <c r="J188" s="42">
        <f t="shared" si="22"/>
        <v>1327.2280841462605</v>
      </c>
      <c r="K188" s="41">
        <f t="shared" si="23"/>
        <v>10000</v>
      </c>
      <c r="L188" s="42">
        <f t="shared" si="25"/>
        <v>0</v>
      </c>
      <c r="M188" s="41">
        <f t="shared" si="24"/>
        <v>10000</v>
      </c>
      <c r="N188" s="42">
        <f t="shared" si="26"/>
        <v>1327.2280841462605</v>
      </c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</row>
    <row r="189" spans="1:62" ht="15.75" hidden="1" customHeight="1" x14ac:dyDescent="0.25">
      <c r="A189" s="39"/>
      <c r="B189" s="40"/>
      <c r="C189" s="40"/>
      <c r="D189" s="79">
        <v>3227</v>
      </c>
      <c r="E189" s="40"/>
      <c r="F189" s="66" t="s">
        <v>115</v>
      </c>
      <c r="G189" s="41">
        <v>0</v>
      </c>
      <c r="H189" s="42">
        <v>0</v>
      </c>
      <c r="I189" s="42">
        <v>0</v>
      </c>
      <c r="J189" s="42">
        <f t="shared" si="22"/>
        <v>0</v>
      </c>
      <c r="K189" s="41">
        <f t="shared" si="23"/>
        <v>0</v>
      </c>
      <c r="L189" s="42">
        <f t="shared" si="25"/>
        <v>0</v>
      </c>
      <c r="M189" s="41">
        <f t="shared" si="24"/>
        <v>0</v>
      </c>
      <c r="N189" s="42">
        <f t="shared" si="26"/>
        <v>0</v>
      </c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</row>
    <row r="190" spans="1:62" hidden="1" x14ac:dyDescent="0.25">
      <c r="A190" s="37"/>
      <c r="B190" s="37"/>
      <c r="C190" s="37">
        <v>323</v>
      </c>
      <c r="D190" s="86"/>
      <c r="E190" s="37"/>
      <c r="F190" s="65" t="s">
        <v>97</v>
      </c>
      <c r="G190" s="38">
        <f>SUM(G191:G198)</f>
        <v>172332.5</v>
      </c>
      <c r="H190" s="38">
        <f>SUM(H191:H198)</f>
        <v>15000</v>
      </c>
      <c r="I190" s="38">
        <f>SUM(I191:I198)</f>
        <v>100500</v>
      </c>
      <c r="J190" s="38">
        <f t="shared" si="22"/>
        <v>13338.642245669918</v>
      </c>
      <c r="K190" s="38">
        <f t="shared" si="23"/>
        <v>100500</v>
      </c>
      <c r="L190" s="38">
        <f t="shared" si="25"/>
        <v>0</v>
      </c>
      <c r="M190" s="38">
        <f t="shared" si="24"/>
        <v>100500</v>
      </c>
      <c r="N190" s="38">
        <f>SUM(N191:N198)</f>
        <v>13338.642245669918</v>
      </c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</row>
    <row r="191" spans="1:62" ht="26.25" hidden="1" x14ac:dyDescent="0.25">
      <c r="A191" s="39"/>
      <c r="B191" s="40"/>
      <c r="C191" s="40"/>
      <c r="D191" s="79">
        <v>3231</v>
      </c>
      <c r="E191" s="40"/>
      <c r="F191" s="66" t="s">
        <v>98</v>
      </c>
      <c r="G191" s="41">
        <v>0</v>
      </c>
      <c r="H191" s="42">
        <v>0</v>
      </c>
      <c r="I191" s="42">
        <v>0</v>
      </c>
      <c r="J191" s="42">
        <f t="shared" si="22"/>
        <v>0</v>
      </c>
      <c r="K191" s="41">
        <f t="shared" si="23"/>
        <v>0</v>
      </c>
      <c r="L191" s="42">
        <f t="shared" si="25"/>
        <v>0</v>
      </c>
      <c r="M191" s="41">
        <f t="shared" si="24"/>
        <v>0</v>
      </c>
      <c r="N191" s="42">
        <f t="shared" si="26"/>
        <v>0</v>
      </c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</row>
    <row r="192" spans="1:62" ht="26.25" hidden="1" x14ac:dyDescent="0.25">
      <c r="A192" s="39"/>
      <c r="B192" s="40"/>
      <c r="C192" s="40"/>
      <c r="D192" s="79">
        <v>3232</v>
      </c>
      <c r="E192" s="40"/>
      <c r="F192" s="66" t="s">
        <v>99</v>
      </c>
      <c r="G192" s="41">
        <v>162912.5</v>
      </c>
      <c r="H192" s="42">
        <v>15000</v>
      </c>
      <c r="I192" s="42">
        <v>100000</v>
      </c>
      <c r="J192" s="42">
        <f t="shared" si="22"/>
        <v>13272.280841462605</v>
      </c>
      <c r="K192" s="41">
        <f t="shared" si="23"/>
        <v>100000</v>
      </c>
      <c r="L192" s="42">
        <f t="shared" si="25"/>
        <v>0</v>
      </c>
      <c r="M192" s="41">
        <f t="shared" si="24"/>
        <v>100000</v>
      </c>
      <c r="N192" s="42">
        <f t="shared" si="26"/>
        <v>13272.280841462605</v>
      </c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</row>
    <row r="193" spans="1:62" ht="26.25" hidden="1" x14ac:dyDescent="0.25">
      <c r="A193" s="39"/>
      <c r="B193" s="40"/>
      <c r="C193" s="40"/>
      <c r="D193" s="79">
        <v>3233</v>
      </c>
      <c r="E193" s="40"/>
      <c r="F193" s="66" t="s">
        <v>100</v>
      </c>
      <c r="G193" s="41">
        <v>0</v>
      </c>
      <c r="H193" s="42">
        <v>0</v>
      </c>
      <c r="I193" s="42">
        <v>0</v>
      </c>
      <c r="J193" s="42">
        <f t="shared" si="22"/>
        <v>0</v>
      </c>
      <c r="K193" s="41">
        <f t="shared" si="23"/>
        <v>0</v>
      </c>
      <c r="L193" s="42">
        <f t="shared" si="25"/>
        <v>0</v>
      </c>
      <c r="M193" s="41">
        <f t="shared" si="24"/>
        <v>0</v>
      </c>
      <c r="N193" s="42">
        <f t="shared" si="26"/>
        <v>0</v>
      </c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</row>
    <row r="194" spans="1:62" ht="15.75" hidden="1" customHeight="1" x14ac:dyDescent="0.25">
      <c r="A194" s="39"/>
      <c r="B194" s="40"/>
      <c r="C194" s="40"/>
      <c r="D194" s="79">
        <v>3234</v>
      </c>
      <c r="E194" s="40"/>
      <c r="F194" s="66" t="s">
        <v>101</v>
      </c>
      <c r="G194" s="41">
        <v>0</v>
      </c>
      <c r="H194" s="42">
        <v>0</v>
      </c>
      <c r="I194" s="42">
        <v>0</v>
      </c>
      <c r="J194" s="42">
        <f t="shared" si="22"/>
        <v>0</v>
      </c>
      <c r="K194" s="41">
        <f t="shared" si="23"/>
        <v>0</v>
      </c>
      <c r="L194" s="42">
        <f t="shared" si="25"/>
        <v>0</v>
      </c>
      <c r="M194" s="41">
        <f t="shared" si="24"/>
        <v>0</v>
      </c>
      <c r="N194" s="42">
        <f t="shared" si="26"/>
        <v>0</v>
      </c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</row>
    <row r="195" spans="1:62" ht="26.25" hidden="1" x14ac:dyDescent="0.25">
      <c r="A195" s="39"/>
      <c r="B195" s="40"/>
      <c r="C195" s="40"/>
      <c r="D195" s="79">
        <v>3236</v>
      </c>
      <c r="E195" s="40"/>
      <c r="F195" s="66" t="s">
        <v>103</v>
      </c>
      <c r="G195" s="41">
        <v>4420</v>
      </c>
      <c r="H195" s="42">
        <v>0</v>
      </c>
      <c r="I195" s="42">
        <v>0</v>
      </c>
      <c r="J195" s="42">
        <f t="shared" si="22"/>
        <v>0</v>
      </c>
      <c r="K195" s="41">
        <f t="shared" si="23"/>
        <v>0</v>
      </c>
      <c r="L195" s="42">
        <f t="shared" si="25"/>
        <v>0</v>
      </c>
      <c r="M195" s="41">
        <f t="shared" si="24"/>
        <v>0</v>
      </c>
      <c r="N195" s="42">
        <f t="shared" si="26"/>
        <v>0</v>
      </c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</row>
    <row r="196" spans="1:62" ht="15.75" hidden="1" customHeight="1" x14ac:dyDescent="0.25">
      <c r="A196" s="39"/>
      <c r="B196" s="40"/>
      <c r="C196" s="40"/>
      <c r="D196" s="79">
        <v>3237</v>
      </c>
      <c r="E196" s="40"/>
      <c r="F196" s="66" t="s">
        <v>104</v>
      </c>
      <c r="G196" s="41">
        <v>5000</v>
      </c>
      <c r="H196" s="42">
        <v>0</v>
      </c>
      <c r="I196" s="42">
        <v>0</v>
      </c>
      <c r="J196" s="42">
        <f t="shared" si="22"/>
        <v>0</v>
      </c>
      <c r="K196" s="41">
        <f t="shared" si="23"/>
        <v>0</v>
      </c>
      <c r="L196" s="42">
        <f t="shared" si="25"/>
        <v>0</v>
      </c>
      <c r="M196" s="41">
        <f t="shared" si="24"/>
        <v>0</v>
      </c>
      <c r="N196" s="42">
        <f t="shared" si="26"/>
        <v>0</v>
      </c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</row>
    <row r="197" spans="1:62" ht="15.75" hidden="1" customHeight="1" x14ac:dyDescent="0.25">
      <c r="A197" s="39"/>
      <c r="B197" s="40"/>
      <c r="C197" s="40"/>
      <c r="D197" s="79">
        <v>3238</v>
      </c>
      <c r="E197" s="40"/>
      <c r="F197" s="66" t="s">
        <v>105</v>
      </c>
      <c r="G197" s="41">
        <v>0</v>
      </c>
      <c r="H197" s="42">
        <v>0</v>
      </c>
      <c r="I197" s="42">
        <v>0</v>
      </c>
      <c r="J197" s="42">
        <f t="shared" si="22"/>
        <v>0</v>
      </c>
      <c r="K197" s="41">
        <f t="shared" si="23"/>
        <v>0</v>
      </c>
      <c r="L197" s="42">
        <f t="shared" si="25"/>
        <v>0</v>
      </c>
      <c r="M197" s="41">
        <f t="shared" si="24"/>
        <v>0</v>
      </c>
      <c r="N197" s="42">
        <f t="shared" si="26"/>
        <v>0</v>
      </c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4"/>
      <c r="BB197" s="184"/>
      <c r="BC197" s="184"/>
      <c r="BD197" s="184"/>
      <c r="BE197" s="184"/>
      <c r="BF197" s="184"/>
      <c r="BG197" s="184"/>
      <c r="BH197" s="184"/>
      <c r="BI197" s="184"/>
      <c r="BJ197" s="184"/>
    </row>
    <row r="198" spans="1:62" ht="15.75" hidden="1" customHeight="1" x14ac:dyDescent="0.25">
      <c r="A198" s="39"/>
      <c r="B198" s="40"/>
      <c r="C198" s="40"/>
      <c r="D198" s="79">
        <v>3239</v>
      </c>
      <c r="E198" s="40"/>
      <c r="F198" s="66" t="s">
        <v>106</v>
      </c>
      <c r="G198" s="41">
        <v>0</v>
      </c>
      <c r="H198" s="42">
        <v>0</v>
      </c>
      <c r="I198" s="42">
        <v>500</v>
      </c>
      <c r="J198" s="42">
        <f t="shared" si="22"/>
        <v>66.361404207313029</v>
      </c>
      <c r="K198" s="41">
        <f t="shared" si="23"/>
        <v>500</v>
      </c>
      <c r="L198" s="42">
        <f t="shared" si="25"/>
        <v>0</v>
      </c>
      <c r="M198" s="41">
        <f t="shared" si="24"/>
        <v>500</v>
      </c>
      <c r="N198" s="42">
        <f t="shared" si="26"/>
        <v>66.361404207313029</v>
      </c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</row>
    <row r="199" spans="1:62" ht="26.25" hidden="1" x14ac:dyDescent="0.25">
      <c r="A199" s="37"/>
      <c r="B199" s="37"/>
      <c r="C199" s="37">
        <v>329</v>
      </c>
      <c r="D199" s="86"/>
      <c r="E199" s="37"/>
      <c r="F199" s="65" t="s">
        <v>107</v>
      </c>
      <c r="G199" s="38">
        <f>SUM(G200:G205)</f>
        <v>26462.760000000002</v>
      </c>
      <c r="H199" s="38">
        <f>SUM(H200:H205)</f>
        <v>219924</v>
      </c>
      <c r="I199" s="38">
        <f>SUM(I200:I205)</f>
        <v>215700</v>
      </c>
      <c r="J199" s="38">
        <f t="shared" si="22"/>
        <v>28628.309775034839</v>
      </c>
      <c r="K199" s="38">
        <f t="shared" si="23"/>
        <v>215700</v>
      </c>
      <c r="L199" s="38">
        <f t="shared" si="25"/>
        <v>0</v>
      </c>
      <c r="M199" s="38">
        <f t="shared" si="24"/>
        <v>215700</v>
      </c>
      <c r="N199" s="38">
        <f>SUM(N200:N205)</f>
        <v>28628.309775034839</v>
      </c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/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1"/>
      <c r="AZ199" s="191"/>
      <c r="BA199" s="191"/>
      <c r="BB199" s="191"/>
      <c r="BC199" s="191"/>
      <c r="BD199" s="191"/>
      <c r="BE199" s="191"/>
      <c r="BF199" s="191"/>
      <c r="BG199" s="191"/>
      <c r="BH199" s="191"/>
      <c r="BI199" s="191"/>
      <c r="BJ199" s="191"/>
    </row>
    <row r="200" spans="1:62" ht="15.75" hidden="1" customHeight="1" x14ac:dyDescent="0.25">
      <c r="A200" s="39"/>
      <c r="B200" s="40"/>
      <c r="C200" s="40"/>
      <c r="D200" s="79">
        <v>3292</v>
      </c>
      <c r="E200" s="40"/>
      <c r="F200" s="66" t="s">
        <v>109</v>
      </c>
      <c r="G200" s="41">
        <v>0</v>
      </c>
      <c r="H200" s="42">
        <v>0</v>
      </c>
      <c r="I200" s="42">
        <v>0</v>
      </c>
      <c r="J200" s="42">
        <f t="shared" si="22"/>
        <v>0</v>
      </c>
      <c r="K200" s="41">
        <f t="shared" si="23"/>
        <v>0</v>
      </c>
      <c r="L200" s="42">
        <f t="shared" si="25"/>
        <v>0</v>
      </c>
      <c r="M200" s="41">
        <f t="shared" si="24"/>
        <v>0</v>
      </c>
      <c r="N200" s="42">
        <f t="shared" si="26"/>
        <v>0</v>
      </c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</row>
    <row r="201" spans="1:62" ht="15.75" hidden="1" customHeight="1" x14ac:dyDescent="0.25">
      <c r="A201" s="39"/>
      <c r="B201" s="40"/>
      <c r="C201" s="40"/>
      <c r="D201" s="79">
        <v>3293</v>
      </c>
      <c r="E201" s="40"/>
      <c r="F201" s="66" t="s">
        <v>110</v>
      </c>
      <c r="G201" s="41">
        <v>0</v>
      </c>
      <c r="H201" s="42">
        <v>0</v>
      </c>
      <c r="I201" s="42">
        <v>0</v>
      </c>
      <c r="J201" s="42">
        <f t="shared" si="22"/>
        <v>0</v>
      </c>
      <c r="K201" s="41">
        <f t="shared" si="23"/>
        <v>0</v>
      </c>
      <c r="L201" s="42">
        <f t="shared" si="25"/>
        <v>0</v>
      </c>
      <c r="M201" s="41">
        <f t="shared" si="24"/>
        <v>0</v>
      </c>
      <c r="N201" s="42">
        <f t="shared" si="26"/>
        <v>0</v>
      </c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</row>
    <row r="202" spans="1:62" ht="15.75" hidden="1" customHeight="1" x14ac:dyDescent="0.25">
      <c r="A202" s="39"/>
      <c r="B202" s="40"/>
      <c r="C202" s="40"/>
      <c r="D202" s="79">
        <v>3294</v>
      </c>
      <c r="E202" s="40"/>
      <c r="F202" s="66" t="s">
        <v>116</v>
      </c>
      <c r="G202" s="41">
        <v>80</v>
      </c>
      <c r="H202" s="42">
        <v>0</v>
      </c>
      <c r="I202" s="42">
        <v>0</v>
      </c>
      <c r="J202" s="42">
        <f t="shared" si="22"/>
        <v>0</v>
      </c>
      <c r="K202" s="41">
        <f t="shared" si="23"/>
        <v>0</v>
      </c>
      <c r="L202" s="42">
        <f t="shared" si="25"/>
        <v>0</v>
      </c>
      <c r="M202" s="41">
        <f t="shared" si="24"/>
        <v>0</v>
      </c>
      <c r="N202" s="42">
        <f t="shared" si="26"/>
        <v>0</v>
      </c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</row>
    <row r="203" spans="1:62" hidden="1" x14ac:dyDescent="0.25">
      <c r="A203" s="39"/>
      <c r="B203" s="40"/>
      <c r="C203" s="40"/>
      <c r="D203" s="79">
        <v>3295</v>
      </c>
      <c r="E203" s="40"/>
      <c r="F203" s="66" t="s">
        <v>112</v>
      </c>
      <c r="G203" s="41">
        <v>16075</v>
      </c>
      <c r="H203" s="42">
        <v>20400</v>
      </c>
      <c r="I203" s="42">
        <v>22140</v>
      </c>
      <c r="J203" s="42">
        <f t="shared" si="22"/>
        <v>2938.4829782998208</v>
      </c>
      <c r="K203" s="41">
        <f t="shared" si="23"/>
        <v>22140</v>
      </c>
      <c r="L203" s="42">
        <f t="shared" si="25"/>
        <v>0</v>
      </c>
      <c r="M203" s="41">
        <f t="shared" si="24"/>
        <v>22140</v>
      </c>
      <c r="N203" s="42">
        <f t="shared" si="26"/>
        <v>2938.4829782998208</v>
      </c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</row>
    <row r="204" spans="1:62" ht="15.75" hidden="1" customHeight="1" x14ac:dyDescent="0.25">
      <c r="A204" s="39"/>
      <c r="B204" s="40"/>
      <c r="C204" s="40"/>
      <c r="D204" s="79">
        <v>3296</v>
      </c>
      <c r="E204" s="40"/>
      <c r="F204" s="66" t="s">
        <v>117</v>
      </c>
      <c r="G204" s="41">
        <v>0</v>
      </c>
      <c r="H204" s="42">
        <v>185624</v>
      </c>
      <c r="I204" s="42">
        <v>158000</v>
      </c>
      <c r="J204" s="42">
        <f t="shared" si="22"/>
        <v>20970.203729510915</v>
      </c>
      <c r="K204" s="41">
        <f t="shared" si="23"/>
        <v>158000</v>
      </c>
      <c r="L204" s="42">
        <f t="shared" si="25"/>
        <v>0</v>
      </c>
      <c r="M204" s="41">
        <f t="shared" si="24"/>
        <v>158000</v>
      </c>
      <c r="N204" s="42">
        <f t="shared" si="26"/>
        <v>20970.203729510915</v>
      </c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</row>
    <row r="205" spans="1:62" ht="26.25" hidden="1" x14ac:dyDescent="0.25">
      <c r="A205" s="39"/>
      <c r="B205" s="40"/>
      <c r="C205" s="40"/>
      <c r="D205" s="79">
        <v>3299</v>
      </c>
      <c r="E205" s="40"/>
      <c r="F205" s="66" t="s">
        <v>107</v>
      </c>
      <c r="G205" s="41">
        <f>7537.13+2770.63</f>
        <v>10307.76</v>
      </c>
      <c r="H205" s="42">
        <v>13900</v>
      </c>
      <c r="I205" s="42">
        <v>35560</v>
      </c>
      <c r="J205" s="42">
        <f t="shared" si="22"/>
        <v>4719.6230672241018</v>
      </c>
      <c r="K205" s="41">
        <f t="shared" si="23"/>
        <v>35560</v>
      </c>
      <c r="L205" s="42">
        <f t="shared" si="25"/>
        <v>0</v>
      </c>
      <c r="M205" s="41">
        <f t="shared" si="24"/>
        <v>35560</v>
      </c>
      <c r="N205" s="42">
        <f t="shared" si="26"/>
        <v>4719.6230672241018</v>
      </c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</row>
    <row r="206" spans="1:62" ht="15.75" customHeight="1" x14ac:dyDescent="0.25">
      <c r="A206" s="67"/>
      <c r="B206" s="68"/>
      <c r="C206" s="68"/>
      <c r="D206" s="84"/>
      <c r="E206" s="44" t="s">
        <v>42</v>
      </c>
      <c r="F206" s="69" t="s">
        <v>43</v>
      </c>
      <c r="G206" s="70">
        <f>G178</f>
        <v>208571.96000000002</v>
      </c>
      <c r="H206" s="70">
        <f>H178</f>
        <v>234924</v>
      </c>
      <c r="I206" s="70">
        <f>I178</f>
        <v>336200</v>
      </c>
      <c r="J206" s="70">
        <f t="shared" si="22"/>
        <v>44621.408188997273</v>
      </c>
      <c r="K206" s="70">
        <f t="shared" si="23"/>
        <v>336200</v>
      </c>
      <c r="L206" s="70">
        <f t="shared" si="25"/>
        <v>0</v>
      </c>
      <c r="M206" s="70">
        <f t="shared" si="24"/>
        <v>336200</v>
      </c>
      <c r="N206" s="70">
        <f>N178</f>
        <v>44621.40818899728</v>
      </c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</row>
    <row r="207" spans="1:62" ht="15.75" hidden="1" customHeight="1" x14ac:dyDescent="0.25">
      <c r="A207" s="35"/>
      <c r="B207" s="35">
        <v>32</v>
      </c>
      <c r="C207" s="35"/>
      <c r="D207" s="85"/>
      <c r="E207" s="35"/>
      <c r="F207" s="75" t="s">
        <v>84</v>
      </c>
      <c r="G207" s="36">
        <f>G208+G211+G213+G215</f>
        <v>134462.49</v>
      </c>
      <c r="H207" s="36">
        <f>H208+H211+H213+H215</f>
        <v>316000</v>
      </c>
      <c r="I207" s="36">
        <f>I208+I211+I213+I215</f>
        <v>411000</v>
      </c>
      <c r="J207" s="36">
        <f t="shared" si="22"/>
        <v>54549.074258411303</v>
      </c>
      <c r="K207" s="36">
        <f t="shared" si="23"/>
        <v>411000</v>
      </c>
      <c r="L207" s="36">
        <f t="shared" si="25"/>
        <v>0</v>
      </c>
      <c r="M207" s="36">
        <f t="shared" si="24"/>
        <v>411000</v>
      </c>
      <c r="N207" s="36">
        <f>N208+N211+N213+N215</f>
        <v>54549.074258411303</v>
      </c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</row>
    <row r="208" spans="1:62" ht="24" hidden="1" x14ac:dyDescent="0.25">
      <c r="A208" s="37"/>
      <c r="B208" s="37"/>
      <c r="C208" s="37">
        <v>321</v>
      </c>
      <c r="D208" s="86"/>
      <c r="E208" s="37"/>
      <c r="F208" s="76" t="s">
        <v>85</v>
      </c>
      <c r="G208" s="38">
        <f>SUM(G209:G210)</f>
        <v>4014</v>
      </c>
      <c r="H208" s="38">
        <f>SUM(H209:H210)</f>
        <v>15000</v>
      </c>
      <c r="I208" s="38">
        <f>SUM(I209:I210)</f>
        <v>110000</v>
      </c>
      <c r="J208" s="38">
        <f t="shared" si="22"/>
        <v>14599.508925608865</v>
      </c>
      <c r="K208" s="38">
        <f t="shared" si="23"/>
        <v>110000</v>
      </c>
      <c r="L208" s="38">
        <f t="shared" si="25"/>
        <v>0</v>
      </c>
      <c r="M208" s="38">
        <f t="shared" si="24"/>
        <v>110000</v>
      </c>
      <c r="N208" s="38">
        <f>SUM(N209:N210)</f>
        <v>14599.508925608865</v>
      </c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</row>
    <row r="209" spans="1:62" hidden="1" x14ac:dyDescent="0.25">
      <c r="A209" s="39"/>
      <c r="B209" s="40"/>
      <c r="C209" s="40"/>
      <c r="D209" s="88" t="s">
        <v>119</v>
      </c>
      <c r="E209" s="40"/>
      <c r="F209" s="77" t="s">
        <v>86</v>
      </c>
      <c r="G209" s="41">
        <v>4014</v>
      </c>
      <c r="H209" s="42">
        <v>15000</v>
      </c>
      <c r="I209" s="42">
        <v>110000</v>
      </c>
      <c r="J209" s="42">
        <f t="shared" si="22"/>
        <v>14599.508925608865</v>
      </c>
      <c r="K209" s="41">
        <f t="shared" si="23"/>
        <v>110000</v>
      </c>
      <c r="L209" s="42">
        <f t="shared" si="25"/>
        <v>0</v>
      </c>
      <c r="M209" s="41">
        <f t="shared" si="24"/>
        <v>110000</v>
      </c>
      <c r="N209" s="42">
        <f t="shared" si="26"/>
        <v>14599.508925608865</v>
      </c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</row>
    <row r="210" spans="1:62" ht="24" hidden="1" x14ac:dyDescent="0.25">
      <c r="A210" s="39"/>
      <c r="B210" s="40"/>
      <c r="C210" s="40"/>
      <c r="D210" s="88" t="s">
        <v>120</v>
      </c>
      <c r="E210" s="40"/>
      <c r="F210" s="77" t="s">
        <v>88</v>
      </c>
      <c r="G210" s="41">
        <v>0</v>
      </c>
      <c r="H210" s="42">
        <v>0</v>
      </c>
      <c r="I210" s="42">
        <v>0</v>
      </c>
      <c r="J210" s="42">
        <f t="shared" si="22"/>
        <v>0</v>
      </c>
      <c r="K210" s="41">
        <f t="shared" si="23"/>
        <v>0</v>
      </c>
      <c r="L210" s="42">
        <f t="shared" si="25"/>
        <v>0</v>
      </c>
      <c r="M210" s="41">
        <f t="shared" si="24"/>
        <v>0</v>
      </c>
      <c r="N210" s="42">
        <f t="shared" si="26"/>
        <v>0</v>
      </c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</row>
    <row r="211" spans="1:62" ht="15.75" hidden="1" customHeight="1" x14ac:dyDescent="0.25">
      <c r="A211" s="37"/>
      <c r="B211" s="37"/>
      <c r="C211" s="37">
        <v>322</v>
      </c>
      <c r="D211" s="89"/>
      <c r="E211" s="37"/>
      <c r="F211" s="76" t="s">
        <v>90</v>
      </c>
      <c r="G211" s="38">
        <f>G212</f>
        <v>218.41</v>
      </c>
      <c r="H211" s="38">
        <f>H212</f>
        <v>1000</v>
      </c>
      <c r="I211" s="38">
        <f>I212</f>
        <v>1000</v>
      </c>
      <c r="J211" s="38">
        <f t="shared" si="22"/>
        <v>132.72280841462606</v>
      </c>
      <c r="K211" s="38">
        <f t="shared" si="23"/>
        <v>1000</v>
      </c>
      <c r="L211" s="38">
        <f t="shared" si="25"/>
        <v>0</v>
      </c>
      <c r="M211" s="38">
        <f t="shared" si="24"/>
        <v>1000</v>
      </c>
      <c r="N211" s="38">
        <f>N212</f>
        <v>132.72280841462606</v>
      </c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191"/>
      <c r="BE211" s="191"/>
      <c r="BF211" s="191"/>
      <c r="BG211" s="191"/>
      <c r="BH211" s="191"/>
      <c r="BI211" s="191"/>
      <c r="BJ211" s="191"/>
    </row>
    <row r="212" spans="1:62" ht="24" hidden="1" x14ac:dyDescent="0.25">
      <c r="A212" s="39"/>
      <c r="B212" s="40"/>
      <c r="C212" s="40"/>
      <c r="D212" s="79">
        <v>3221</v>
      </c>
      <c r="E212" s="40"/>
      <c r="F212" s="77" t="s">
        <v>91</v>
      </c>
      <c r="G212" s="41">
        <v>218.41</v>
      </c>
      <c r="H212" s="42">
        <v>1000</v>
      </c>
      <c r="I212" s="42">
        <v>1000</v>
      </c>
      <c r="J212" s="42">
        <f t="shared" si="22"/>
        <v>132.72280841462606</v>
      </c>
      <c r="K212" s="41">
        <f t="shared" si="23"/>
        <v>1000</v>
      </c>
      <c r="L212" s="42">
        <f t="shared" si="25"/>
        <v>0</v>
      </c>
      <c r="M212" s="41">
        <f t="shared" si="24"/>
        <v>1000</v>
      </c>
      <c r="N212" s="42">
        <f t="shared" si="26"/>
        <v>132.72280841462606</v>
      </c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</row>
    <row r="213" spans="1:62" ht="15.75" hidden="1" customHeight="1" x14ac:dyDescent="0.25">
      <c r="A213" s="37"/>
      <c r="B213" s="37"/>
      <c r="C213" s="37">
        <v>323</v>
      </c>
      <c r="D213" s="87"/>
      <c r="E213" s="37"/>
      <c r="F213" s="76" t="s">
        <v>97</v>
      </c>
      <c r="G213" s="38">
        <f>G214</f>
        <v>0</v>
      </c>
      <c r="H213" s="38">
        <f>H214</f>
        <v>0</v>
      </c>
      <c r="I213" s="38">
        <f>I214</f>
        <v>0</v>
      </c>
      <c r="J213" s="38">
        <f t="shared" si="22"/>
        <v>0</v>
      </c>
      <c r="K213" s="38">
        <f t="shared" si="23"/>
        <v>0</v>
      </c>
      <c r="L213" s="38">
        <f t="shared" si="25"/>
        <v>0</v>
      </c>
      <c r="M213" s="38">
        <f t="shared" si="24"/>
        <v>0</v>
      </c>
      <c r="N213" s="38">
        <f>N214</f>
        <v>0</v>
      </c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  <c r="BB213" s="191"/>
      <c r="BC213" s="191"/>
      <c r="BD213" s="191"/>
      <c r="BE213" s="191"/>
      <c r="BF213" s="191"/>
      <c r="BG213" s="191"/>
      <c r="BH213" s="191"/>
      <c r="BI213" s="191"/>
      <c r="BJ213" s="191"/>
    </row>
    <row r="214" spans="1:62" ht="24" hidden="1" x14ac:dyDescent="0.25">
      <c r="A214" s="39"/>
      <c r="B214" s="40"/>
      <c r="C214" s="40"/>
      <c r="D214" s="79">
        <v>3231</v>
      </c>
      <c r="E214" s="40"/>
      <c r="F214" s="77" t="s">
        <v>98</v>
      </c>
      <c r="G214" s="41">
        <v>0</v>
      </c>
      <c r="H214" s="41">
        <v>0</v>
      </c>
      <c r="I214" s="41">
        <v>0</v>
      </c>
      <c r="J214" s="41">
        <f t="shared" si="22"/>
        <v>0</v>
      </c>
      <c r="K214" s="41">
        <f t="shared" si="23"/>
        <v>0</v>
      </c>
      <c r="L214" s="41">
        <f t="shared" si="25"/>
        <v>0</v>
      </c>
      <c r="M214" s="41">
        <f t="shared" si="24"/>
        <v>0</v>
      </c>
      <c r="N214" s="41">
        <f t="shared" si="26"/>
        <v>0</v>
      </c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</row>
    <row r="215" spans="1:62" ht="24" hidden="1" x14ac:dyDescent="0.25">
      <c r="A215" s="37"/>
      <c r="B215" s="37"/>
      <c r="C215" s="37">
        <v>329</v>
      </c>
      <c r="D215" s="87"/>
      <c r="E215" s="37"/>
      <c r="F215" s="76" t="s">
        <v>107</v>
      </c>
      <c r="G215" s="38">
        <f>SUM(G216:G217)</f>
        <v>130230.08</v>
      </c>
      <c r="H215" s="38">
        <f>SUM(H216:H217)</f>
        <v>300000</v>
      </c>
      <c r="I215" s="38">
        <f>SUM(I216:I217)</f>
        <v>300000</v>
      </c>
      <c r="J215" s="38">
        <f t="shared" si="22"/>
        <v>39816.842524387816</v>
      </c>
      <c r="K215" s="38">
        <f t="shared" si="23"/>
        <v>300000</v>
      </c>
      <c r="L215" s="38">
        <f t="shared" si="25"/>
        <v>0</v>
      </c>
      <c r="M215" s="38">
        <f t="shared" si="24"/>
        <v>300000</v>
      </c>
      <c r="N215" s="38">
        <f>SUM(N216:N217)</f>
        <v>39816.842524387816</v>
      </c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1"/>
      <c r="AS215" s="191"/>
      <c r="AT215" s="191"/>
      <c r="AU215" s="191"/>
      <c r="AV215" s="191"/>
      <c r="AW215" s="191"/>
      <c r="AX215" s="191"/>
      <c r="AY215" s="191"/>
      <c r="AZ215" s="191"/>
      <c r="BA215" s="191"/>
      <c r="BB215" s="191"/>
      <c r="BC215" s="191"/>
      <c r="BD215" s="191"/>
      <c r="BE215" s="191"/>
      <c r="BF215" s="191"/>
      <c r="BG215" s="191"/>
      <c r="BH215" s="191"/>
      <c r="BI215" s="191"/>
      <c r="BJ215" s="191"/>
    </row>
    <row r="216" spans="1:62" ht="15.75" hidden="1" customHeight="1" x14ac:dyDescent="0.25">
      <c r="A216" s="39"/>
      <c r="B216" s="40"/>
      <c r="C216" s="40"/>
      <c r="D216" s="79">
        <v>3292</v>
      </c>
      <c r="E216" s="40"/>
      <c r="F216" s="77" t="s">
        <v>109</v>
      </c>
      <c r="G216" s="41">
        <v>0</v>
      </c>
      <c r="H216" s="42">
        <v>0</v>
      </c>
      <c r="I216" s="42">
        <v>0</v>
      </c>
      <c r="J216" s="42">
        <f t="shared" si="22"/>
        <v>0</v>
      </c>
      <c r="K216" s="41">
        <f t="shared" si="23"/>
        <v>0</v>
      </c>
      <c r="L216" s="42">
        <f t="shared" si="25"/>
        <v>0</v>
      </c>
      <c r="M216" s="41">
        <f t="shared" si="24"/>
        <v>0</v>
      </c>
      <c r="N216" s="42">
        <f t="shared" si="26"/>
        <v>0</v>
      </c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</row>
    <row r="217" spans="1:62" ht="24" hidden="1" x14ac:dyDescent="0.25">
      <c r="A217" s="39"/>
      <c r="B217" s="40"/>
      <c r="C217" s="40"/>
      <c r="D217" s="79">
        <v>3299</v>
      </c>
      <c r="E217" s="40"/>
      <c r="F217" s="77" t="s">
        <v>107</v>
      </c>
      <c r="G217" s="41">
        <v>130230.08</v>
      </c>
      <c r="H217" s="42">
        <v>300000</v>
      </c>
      <c r="I217" s="42">
        <v>300000</v>
      </c>
      <c r="J217" s="42">
        <f t="shared" si="22"/>
        <v>39816.842524387816</v>
      </c>
      <c r="K217" s="41">
        <f t="shared" si="23"/>
        <v>300000</v>
      </c>
      <c r="L217" s="42">
        <f t="shared" si="25"/>
        <v>0</v>
      </c>
      <c r="M217" s="41">
        <f t="shared" si="24"/>
        <v>300000</v>
      </c>
      <c r="N217" s="42">
        <f t="shared" si="26"/>
        <v>39816.842524387816</v>
      </c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</row>
    <row r="218" spans="1:62" ht="15.75" customHeight="1" x14ac:dyDescent="0.25">
      <c r="A218" s="43"/>
      <c r="B218" s="44"/>
      <c r="C218" s="44"/>
      <c r="D218" s="90"/>
      <c r="E218" s="44" t="s">
        <v>37</v>
      </c>
      <c r="F218" s="69" t="s">
        <v>83</v>
      </c>
      <c r="G218" s="45">
        <f>G207</f>
        <v>134462.49</v>
      </c>
      <c r="H218" s="45">
        <f>H207</f>
        <v>316000</v>
      </c>
      <c r="I218" s="45">
        <f>I207</f>
        <v>411000</v>
      </c>
      <c r="J218" s="45">
        <f t="shared" si="22"/>
        <v>54549.074258411303</v>
      </c>
      <c r="K218" s="45">
        <f t="shared" si="23"/>
        <v>411000</v>
      </c>
      <c r="L218" s="45">
        <f t="shared" si="25"/>
        <v>0</v>
      </c>
      <c r="M218" s="45">
        <f t="shared" si="24"/>
        <v>411000</v>
      </c>
      <c r="N218" s="45">
        <f>N207</f>
        <v>54549.074258411303</v>
      </c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88"/>
      <c r="BA218" s="188"/>
      <c r="BB218" s="188"/>
      <c r="BC218" s="188"/>
      <c r="BD218" s="188"/>
      <c r="BE218" s="188"/>
      <c r="BF218" s="188"/>
      <c r="BG218" s="188"/>
      <c r="BH218" s="188"/>
      <c r="BI218" s="188"/>
      <c r="BJ218" s="188"/>
    </row>
    <row r="219" spans="1:62" ht="15.75" hidden="1" customHeight="1" x14ac:dyDescent="0.25">
      <c r="A219" s="35"/>
      <c r="B219" s="35">
        <v>32</v>
      </c>
      <c r="C219" s="35"/>
      <c r="D219" s="91"/>
      <c r="E219" s="35"/>
      <c r="F219" s="78" t="s">
        <v>84</v>
      </c>
      <c r="G219" s="36">
        <f>G220+G223+G225+G228</f>
        <v>6000</v>
      </c>
      <c r="H219" s="36">
        <f>H220+H223+H225+H228</f>
        <v>30000</v>
      </c>
      <c r="I219" s="36">
        <f>I220+I223+I225+I228</f>
        <v>21500</v>
      </c>
      <c r="J219" s="36">
        <f t="shared" si="22"/>
        <v>2853.54038091446</v>
      </c>
      <c r="K219" s="36">
        <f t="shared" si="23"/>
        <v>21500</v>
      </c>
      <c r="L219" s="36">
        <f t="shared" si="25"/>
        <v>0</v>
      </c>
      <c r="M219" s="36">
        <f t="shared" si="24"/>
        <v>21500</v>
      </c>
      <c r="N219" s="36">
        <f>N220+N223+N225+N228</f>
        <v>2853.54038091446</v>
      </c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</row>
    <row r="220" spans="1:62" ht="25.5" hidden="1" x14ac:dyDescent="0.25">
      <c r="A220" s="72"/>
      <c r="B220" s="72"/>
      <c r="C220" s="37">
        <v>321</v>
      </c>
      <c r="D220" s="92"/>
      <c r="E220" s="72"/>
      <c r="F220" s="93" t="s">
        <v>85</v>
      </c>
      <c r="G220" s="38">
        <f>SUM(G221:G222)</f>
        <v>0</v>
      </c>
      <c r="H220" s="38">
        <f>SUM(H221:H222)</f>
        <v>0</v>
      </c>
      <c r="I220" s="38">
        <f>SUM(I221:I222)</f>
        <v>1500</v>
      </c>
      <c r="J220" s="38">
        <f t="shared" si="22"/>
        <v>199.08421262193906</v>
      </c>
      <c r="K220" s="38">
        <f t="shared" si="23"/>
        <v>1500</v>
      </c>
      <c r="L220" s="38">
        <f t="shared" si="25"/>
        <v>0</v>
      </c>
      <c r="M220" s="38">
        <f t="shared" si="24"/>
        <v>1500</v>
      </c>
      <c r="N220" s="38">
        <f>SUM(N221:N222)</f>
        <v>199.08421262193906</v>
      </c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</row>
    <row r="221" spans="1:62" ht="15.75" hidden="1" customHeight="1" x14ac:dyDescent="0.25">
      <c r="A221" s="94"/>
      <c r="B221" s="73"/>
      <c r="C221" s="73"/>
      <c r="D221" s="79">
        <v>3211</v>
      </c>
      <c r="E221" s="73"/>
      <c r="F221" s="95" t="s">
        <v>86</v>
      </c>
      <c r="G221" s="41">
        <v>0</v>
      </c>
      <c r="H221" s="42">
        <v>0</v>
      </c>
      <c r="I221" s="42">
        <v>1500</v>
      </c>
      <c r="J221" s="42">
        <f t="shared" si="22"/>
        <v>199.08421262193906</v>
      </c>
      <c r="K221" s="41">
        <f t="shared" si="23"/>
        <v>1500</v>
      </c>
      <c r="L221" s="42">
        <f t="shared" si="25"/>
        <v>0</v>
      </c>
      <c r="M221" s="41">
        <f t="shared" si="24"/>
        <v>1500</v>
      </c>
      <c r="N221" s="42">
        <f t="shared" si="26"/>
        <v>199.08421262193906</v>
      </c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</row>
    <row r="222" spans="1:62" ht="25.5" hidden="1" x14ac:dyDescent="0.25">
      <c r="A222" s="94"/>
      <c r="B222" s="73"/>
      <c r="C222" s="73"/>
      <c r="D222" s="79">
        <v>3214</v>
      </c>
      <c r="E222" s="73"/>
      <c r="F222" s="95" t="s">
        <v>89</v>
      </c>
      <c r="G222" s="41">
        <v>0</v>
      </c>
      <c r="H222" s="42">
        <v>0</v>
      </c>
      <c r="I222" s="42">
        <v>0</v>
      </c>
      <c r="J222" s="42">
        <f t="shared" si="22"/>
        <v>0</v>
      </c>
      <c r="K222" s="41">
        <f t="shared" si="23"/>
        <v>0</v>
      </c>
      <c r="L222" s="42">
        <f t="shared" si="25"/>
        <v>0</v>
      </c>
      <c r="M222" s="41">
        <f t="shared" si="24"/>
        <v>0</v>
      </c>
      <c r="N222" s="42">
        <f t="shared" si="26"/>
        <v>0</v>
      </c>
      <c r="O222" s="201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</row>
    <row r="223" spans="1:62" ht="25.5" hidden="1" x14ac:dyDescent="0.25">
      <c r="A223" s="72"/>
      <c r="B223" s="72"/>
      <c r="C223" s="37">
        <v>322</v>
      </c>
      <c r="D223" s="87"/>
      <c r="E223" s="72"/>
      <c r="F223" s="93" t="s">
        <v>90</v>
      </c>
      <c r="G223" s="38">
        <f>G224</f>
        <v>6000</v>
      </c>
      <c r="H223" s="38">
        <f>H224</f>
        <v>0</v>
      </c>
      <c r="I223" s="38">
        <f>I224</f>
        <v>0</v>
      </c>
      <c r="J223" s="38">
        <f t="shared" si="22"/>
        <v>0</v>
      </c>
      <c r="K223" s="38">
        <f t="shared" si="23"/>
        <v>0</v>
      </c>
      <c r="L223" s="38">
        <f t="shared" si="25"/>
        <v>0</v>
      </c>
      <c r="M223" s="38">
        <f t="shared" si="24"/>
        <v>0</v>
      </c>
      <c r="N223" s="38">
        <f>N224</f>
        <v>0</v>
      </c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</row>
    <row r="224" spans="1:62" ht="25.5" hidden="1" x14ac:dyDescent="0.25">
      <c r="A224" s="94"/>
      <c r="B224" s="73"/>
      <c r="C224" s="73"/>
      <c r="D224" s="79">
        <v>3227</v>
      </c>
      <c r="E224" s="73"/>
      <c r="F224" s="95" t="s">
        <v>96</v>
      </c>
      <c r="G224" s="41">
        <v>6000</v>
      </c>
      <c r="H224" s="42">
        <v>0</v>
      </c>
      <c r="I224" s="42">
        <v>0</v>
      </c>
      <c r="J224" s="42">
        <f t="shared" si="22"/>
        <v>0</v>
      </c>
      <c r="K224" s="41">
        <f t="shared" si="23"/>
        <v>0</v>
      </c>
      <c r="L224" s="42">
        <f t="shared" si="25"/>
        <v>0</v>
      </c>
      <c r="M224" s="41">
        <f t="shared" si="24"/>
        <v>0</v>
      </c>
      <c r="N224" s="42">
        <f t="shared" si="26"/>
        <v>0</v>
      </c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</row>
    <row r="225" spans="1:62" ht="15.75" hidden="1" customHeight="1" x14ac:dyDescent="0.25">
      <c r="A225" s="72"/>
      <c r="B225" s="72"/>
      <c r="C225" s="37">
        <v>323</v>
      </c>
      <c r="D225" s="92"/>
      <c r="E225" s="72"/>
      <c r="F225" s="93" t="s">
        <v>97</v>
      </c>
      <c r="G225" s="38">
        <f>SUM(G226:G227)</f>
        <v>0</v>
      </c>
      <c r="H225" s="38">
        <f>SUM(H226:H227)</f>
        <v>0</v>
      </c>
      <c r="I225" s="38">
        <f>SUM(I226:I227)</f>
        <v>5000</v>
      </c>
      <c r="J225" s="38">
        <f t="shared" si="22"/>
        <v>663.61404207313024</v>
      </c>
      <c r="K225" s="38">
        <f t="shared" si="23"/>
        <v>5000</v>
      </c>
      <c r="L225" s="38">
        <f t="shared" si="25"/>
        <v>0</v>
      </c>
      <c r="M225" s="38">
        <f t="shared" si="24"/>
        <v>5000</v>
      </c>
      <c r="N225" s="38">
        <f>SUM(N226:N227)</f>
        <v>663.61404207313024</v>
      </c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200"/>
      <c r="BH225" s="200"/>
      <c r="BI225" s="200"/>
      <c r="BJ225" s="200"/>
    </row>
    <row r="226" spans="1:62" ht="25.5" hidden="1" x14ac:dyDescent="0.25">
      <c r="A226" s="94"/>
      <c r="B226" s="73"/>
      <c r="C226" s="73"/>
      <c r="D226" s="79">
        <v>3231</v>
      </c>
      <c r="E226" s="73"/>
      <c r="F226" s="95" t="s">
        <v>98</v>
      </c>
      <c r="G226" s="41">
        <v>0</v>
      </c>
      <c r="H226" s="41">
        <v>0</v>
      </c>
      <c r="I226" s="41">
        <v>0</v>
      </c>
      <c r="J226" s="41">
        <f t="shared" si="22"/>
        <v>0</v>
      </c>
      <c r="K226" s="41">
        <f t="shared" si="23"/>
        <v>0</v>
      </c>
      <c r="L226" s="41">
        <f t="shared" si="25"/>
        <v>0</v>
      </c>
      <c r="M226" s="41">
        <f t="shared" si="24"/>
        <v>0</v>
      </c>
      <c r="N226" s="41">
        <f t="shared" si="26"/>
        <v>0</v>
      </c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</row>
    <row r="227" spans="1:62" hidden="1" x14ac:dyDescent="0.25">
      <c r="A227" s="94"/>
      <c r="B227" s="73"/>
      <c r="C227" s="73"/>
      <c r="D227" s="79">
        <v>3237</v>
      </c>
      <c r="E227" s="73"/>
      <c r="F227" s="95" t="s">
        <v>104</v>
      </c>
      <c r="G227" s="41">
        <v>0</v>
      </c>
      <c r="H227" s="41">
        <v>0</v>
      </c>
      <c r="I227" s="41">
        <v>5000</v>
      </c>
      <c r="J227" s="41">
        <f t="shared" si="22"/>
        <v>663.61404207313024</v>
      </c>
      <c r="K227" s="41">
        <f t="shared" si="23"/>
        <v>5000</v>
      </c>
      <c r="L227" s="41">
        <f t="shared" si="25"/>
        <v>0</v>
      </c>
      <c r="M227" s="41">
        <f t="shared" si="24"/>
        <v>5000</v>
      </c>
      <c r="N227" s="41">
        <f t="shared" si="26"/>
        <v>663.61404207313024</v>
      </c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</row>
    <row r="228" spans="1:62" ht="25.5" hidden="1" x14ac:dyDescent="0.25">
      <c r="A228" s="72"/>
      <c r="B228" s="72"/>
      <c r="C228" s="37">
        <v>329</v>
      </c>
      <c r="D228" s="92"/>
      <c r="E228" s="72"/>
      <c r="F228" s="93" t="s">
        <v>107</v>
      </c>
      <c r="G228" s="38">
        <f>SUM(G229:G230)</f>
        <v>0</v>
      </c>
      <c r="H228" s="38">
        <f>SUM(H229:H230)</f>
        <v>30000</v>
      </c>
      <c r="I228" s="38">
        <f>SUM(I229:I230)</f>
        <v>15000</v>
      </c>
      <c r="J228" s="38">
        <f t="shared" si="22"/>
        <v>1990.8421262193906</v>
      </c>
      <c r="K228" s="38">
        <f t="shared" si="23"/>
        <v>15000</v>
      </c>
      <c r="L228" s="38">
        <f t="shared" si="25"/>
        <v>0</v>
      </c>
      <c r="M228" s="38">
        <f t="shared" si="24"/>
        <v>15000</v>
      </c>
      <c r="N228" s="38">
        <f>SUM(N229:N230)</f>
        <v>1990.8421262193906</v>
      </c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200"/>
      <c r="BF228" s="200"/>
      <c r="BG228" s="200"/>
      <c r="BH228" s="200"/>
      <c r="BI228" s="200"/>
      <c r="BJ228" s="200"/>
    </row>
    <row r="229" spans="1:62" ht="38.25" hidden="1" x14ac:dyDescent="0.25">
      <c r="A229" s="94"/>
      <c r="B229" s="73"/>
      <c r="C229" s="73"/>
      <c r="D229" s="79">
        <v>3291</v>
      </c>
      <c r="E229" s="73"/>
      <c r="F229" s="95" t="s">
        <v>121</v>
      </c>
      <c r="G229" s="41">
        <v>0</v>
      </c>
      <c r="H229" s="42">
        <v>0</v>
      </c>
      <c r="I229" s="42">
        <v>0</v>
      </c>
      <c r="J229" s="42">
        <f t="shared" si="22"/>
        <v>0</v>
      </c>
      <c r="K229" s="41">
        <f t="shared" si="23"/>
        <v>0</v>
      </c>
      <c r="L229" s="42">
        <f t="shared" si="25"/>
        <v>0</v>
      </c>
      <c r="M229" s="41">
        <f t="shared" si="24"/>
        <v>0</v>
      </c>
      <c r="N229" s="42">
        <f t="shared" si="26"/>
        <v>0</v>
      </c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</row>
    <row r="230" spans="1:62" ht="25.5" hidden="1" x14ac:dyDescent="0.25">
      <c r="A230" s="94"/>
      <c r="B230" s="73"/>
      <c r="C230" s="73"/>
      <c r="D230" s="79">
        <v>3299</v>
      </c>
      <c r="E230" s="73"/>
      <c r="F230" s="95" t="s">
        <v>107</v>
      </c>
      <c r="G230" s="41">
        <v>0</v>
      </c>
      <c r="H230" s="42">
        <v>30000</v>
      </c>
      <c r="I230" s="42">
        <v>15000</v>
      </c>
      <c r="J230" s="42">
        <f t="shared" si="22"/>
        <v>1990.8421262193906</v>
      </c>
      <c r="K230" s="41">
        <f t="shared" si="23"/>
        <v>15000</v>
      </c>
      <c r="L230" s="42">
        <f t="shared" si="25"/>
        <v>0</v>
      </c>
      <c r="M230" s="41">
        <f t="shared" si="24"/>
        <v>15000</v>
      </c>
      <c r="N230" s="42">
        <f t="shared" si="26"/>
        <v>1990.8421262193906</v>
      </c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</row>
    <row r="231" spans="1:62" ht="15.75" customHeight="1" x14ac:dyDescent="0.25">
      <c r="A231" s="43"/>
      <c r="B231" s="44"/>
      <c r="C231" s="44"/>
      <c r="D231" s="90"/>
      <c r="E231" s="44" t="s">
        <v>62</v>
      </c>
      <c r="F231" s="69" t="s">
        <v>63</v>
      </c>
      <c r="G231" s="45">
        <f>G219</f>
        <v>6000</v>
      </c>
      <c r="H231" s="45">
        <f>H219</f>
        <v>30000</v>
      </c>
      <c r="I231" s="45">
        <f>I219</f>
        <v>21500</v>
      </c>
      <c r="J231" s="45">
        <f t="shared" si="22"/>
        <v>2853.54038091446</v>
      </c>
      <c r="K231" s="45">
        <f t="shared" si="23"/>
        <v>21500</v>
      </c>
      <c r="L231" s="45">
        <f t="shared" si="25"/>
        <v>0</v>
      </c>
      <c r="M231" s="45">
        <f t="shared" si="24"/>
        <v>21500</v>
      </c>
      <c r="N231" s="45">
        <f>N219</f>
        <v>2853.54038091446</v>
      </c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  <c r="AV231" s="188"/>
      <c r="AW231" s="188"/>
      <c r="AX231" s="188"/>
      <c r="AY231" s="188"/>
      <c r="AZ231" s="188"/>
      <c r="BA231" s="188"/>
      <c r="BB231" s="188"/>
      <c r="BC231" s="188"/>
      <c r="BD231" s="188"/>
      <c r="BE231" s="188"/>
      <c r="BF231" s="188"/>
      <c r="BG231" s="188"/>
      <c r="BH231" s="188"/>
      <c r="BI231" s="188"/>
      <c r="BJ231" s="188"/>
    </row>
    <row r="232" spans="1:62" x14ac:dyDescent="0.25">
      <c r="A232" s="54"/>
      <c r="B232" s="54">
        <v>34</v>
      </c>
      <c r="C232" s="54"/>
      <c r="D232" s="54"/>
      <c r="E232" s="54"/>
      <c r="F232" s="56" t="s">
        <v>122</v>
      </c>
      <c r="G232" s="36">
        <f t="shared" ref="G232:I233" si="27">G233</f>
        <v>12550.2</v>
      </c>
      <c r="H232" s="36">
        <f t="shared" si="27"/>
        <v>9000</v>
      </c>
      <c r="I232" s="36">
        <f t="shared" si="27"/>
        <v>11000</v>
      </c>
      <c r="J232" s="36">
        <f>J235+J240+J244</f>
        <v>18581.193178047648</v>
      </c>
      <c r="K232" s="36">
        <f t="shared" si="23"/>
        <v>11000</v>
      </c>
      <c r="L232" s="36">
        <f t="shared" si="25"/>
        <v>-8.9256088540423661E-4</v>
      </c>
      <c r="M232" s="36">
        <f t="shared" si="24"/>
        <v>11000</v>
      </c>
      <c r="N232" s="36">
        <f>N235+N240+N244</f>
        <v>18581.192285486763</v>
      </c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</row>
    <row r="233" spans="1:62" hidden="1" x14ac:dyDescent="0.25">
      <c r="A233" s="48"/>
      <c r="B233" s="48"/>
      <c r="C233" s="48">
        <v>343</v>
      </c>
      <c r="D233" s="48"/>
      <c r="E233" s="48"/>
      <c r="F233" s="93" t="s">
        <v>123</v>
      </c>
      <c r="G233" s="38">
        <f t="shared" si="27"/>
        <v>12550.2</v>
      </c>
      <c r="H233" s="38">
        <f t="shared" si="27"/>
        <v>9000</v>
      </c>
      <c r="I233" s="38">
        <f t="shared" si="27"/>
        <v>11000</v>
      </c>
      <c r="J233" s="38">
        <f t="shared" si="22"/>
        <v>1459.9508925608866</v>
      </c>
      <c r="K233" s="38">
        <f t="shared" si="23"/>
        <v>11000</v>
      </c>
      <c r="L233" s="38">
        <f t="shared" si="25"/>
        <v>0</v>
      </c>
      <c r="M233" s="38">
        <f t="shared" si="24"/>
        <v>11000</v>
      </c>
      <c r="N233" s="38">
        <f>N234</f>
        <v>1459.9508925608866</v>
      </c>
      <c r="O233" s="191"/>
      <c r="P233" s="191"/>
      <c r="Q233" s="197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</row>
    <row r="234" spans="1:62" ht="25.5" hidden="1" x14ac:dyDescent="0.25">
      <c r="A234" s="51"/>
      <c r="B234" s="51"/>
      <c r="C234" s="51"/>
      <c r="D234" s="51">
        <v>3431</v>
      </c>
      <c r="E234" s="51"/>
      <c r="F234" s="95" t="s">
        <v>124</v>
      </c>
      <c r="G234" s="41">
        <v>12550.2</v>
      </c>
      <c r="H234" s="42">
        <v>9000</v>
      </c>
      <c r="I234" s="42">
        <v>11000</v>
      </c>
      <c r="J234" s="42">
        <f t="shared" si="22"/>
        <v>1459.9508925608866</v>
      </c>
      <c r="K234" s="41">
        <f t="shared" si="23"/>
        <v>11000</v>
      </c>
      <c r="L234" s="42">
        <f t="shared" si="25"/>
        <v>0</v>
      </c>
      <c r="M234" s="41">
        <f t="shared" si="24"/>
        <v>11000</v>
      </c>
      <c r="N234" s="42">
        <f t="shared" si="26"/>
        <v>1459.9508925608866</v>
      </c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</row>
    <row r="235" spans="1:62" x14ac:dyDescent="0.25">
      <c r="A235" s="47"/>
      <c r="B235" s="47"/>
      <c r="C235" s="47"/>
      <c r="D235" s="47"/>
      <c r="E235" s="47" t="s">
        <v>68</v>
      </c>
      <c r="F235" s="57" t="s">
        <v>69</v>
      </c>
      <c r="G235" s="45">
        <f>G232</f>
        <v>12550.2</v>
      </c>
      <c r="H235" s="45">
        <f>H232</f>
        <v>9000</v>
      </c>
      <c r="I235" s="45">
        <f>I232</f>
        <v>11000</v>
      </c>
      <c r="J235" s="45">
        <f t="shared" si="22"/>
        <v>1459.9508925608866</v>
      </c>
      <c r="K235" s="45">
        <f t="shared" si="23"/>
        <v>11000</v>
      </c>
      <c r="L235" s="45">
        <f t="shared" si="25"/>
        <v>-8.9256088654110499E-4</v>
      </c>
      <c r="M235" s="45">
        <f t="shared" si="24"/>
        <v>11000</v>
      </c>
      <c r="N235" s="45">
        <v>1459.95</v>
      </c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188"/>
      <c r="AX235" s="188"/>
      <c r="AY235" s="188"/>
      <c r="AZ235" s="188"/>
      <c r="BA235" s="188"/>
      <c r="BB235" s="188"/>
      <c r="BC235" s="188"/>
      <c r="BD235" s="188"/>
      <c r="BE235" s="188"/>
      <c r="BF235" s="188"/>
      <c r="BG235" s="188"/>
      <c r="BH235" s="188"/>
      <c r="BI235" s="188"/>
      <c r="BJ235" s="188"/>
    </row>
    <row r="236" spans="1:62" hidden="1" x14ac:dyDescent="0.25">
      <c r="A236" s="54"/>
      <c r="B236" s="54">
        <v>34</v>
      </c>
      <c r="C236" s="54"/>
      <c r="D236" s="54"/>
      <c r="E236" s="54"/>
      <c r="F236" s="74" t="s">
        <v>122</v>
      </c>
      <c r="G236" s="36">
        <f>G237</f>
        <v>951.97</v>
      </c>
      <c r="H236" s="36">
        <f>H237</f>
        <v>1000</v>
      </c>
      <c r="I236" s="36">
        <f>I237</f>
        <v>3000</v>
      </c>
      <c r="J236" s="36">
        <f t="shared" si="22"/>
        <v>398.16842524387812</v>
      </c>
      <c r="K236" s="36">
        <f t="shared" si="23"/>
        <v>3000</v>
      </c>
      <c r="L236" s="36">
        <f t="shared" si="25"/>
        <v>0</v>
      </c>
      <c r="M236" s="36">
        <f t="shared" si="24"/>
        <v>3000</v>
      </c>
      <c r="N236" s="36">
        <f>N237</f>
        <v>398.16842524387812</v>
      </c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</row>
    <row r="237" spans="1:62" hidden="1" x14ac:dyDescent="0.25">
      <c r="A237" s="48"/>
      <c r="B237" s="48"/>
      <c r="C237" s="48">
        <v>343</v>
      </c>
      <c r="D237" s="48"/>
      <c r="E237" s="48"/>
      <c r="F237" s="65" t="s">
        <v>123</v>
      </c>
      <c r="G237" s="38">
        <f>SUM(G238:G239)</f>
        <v>951.97</v>
      </c>
      <c r="H237" s="38">
        <f>SUM(H238:H239)</f>
        <v>1000</v>
      </c>
      <c r="I237" s="38">
        <f>SUM(I238:I239)</f>
        <v>3000</v>
      </c>
      <c r="J237" s="38">
        <f t="shared" si="22"/>
        <v>398.16842524387812</v>
      </c>
      <c r="K237" s="38">
        <f t="shared" si="23"/>
        <v>3000</v>
      </c>
      <c r="L237" s="38">
        <f t="shared" si="25"/>
        <v>0</v>
      </c>
      <c r="M237" s="38">
        <f t="shared" si="24"/>
        <v>3000</v>
      </c>
      <c r="N237" s="38">
        <f>SUM(N238:N239)</f>
        <v>398.16842524387812</v>
      </c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1"/>
      <c r="BC237" s="191"/>
      <c r="BD237" s="191"/>
      <c r="BE237" s="191"/>
      <c r="BF237" s="191"/>
      <c r="BG237" s="191"/>
      <c r="BH237" s="191"/>
      <c r="BI237" s="191"/>
      <c r="BJ237" s="191"/>
    </row>
    <row r="238" spans="1:62" ht="26.25" hidden="1" x14ac:dyDescent="0.25">
      <c r="A238" s="51"/>
      <c r="B238" s="51"/>
      <c r="C238" s="51"/>
      <c r="D238" s="51">
        <v>3431</v>
      </c>
      <c r="E238" s="51"/>
      <c r="F238" s="66" t="s">
        <v>124</v>
      </c>
      <c r="G238" s="41">
        <v>759.72</v>
      </c>
      <c r="H238" s="42">
        <v>1000</v>
      </c>
      <c r="I238" s="42">
        <v>3000</v>
      </c>
      <c r="J238" s="42">
        <f t="shared" si="22"/>
        <v>398.16842524387812</v>
      </c>
      <c r="K238" s="41">
        <f t="shared" si="23"/>
        <v>3000</v>
      </c>
      <c r="L238" s="42">
        <f t="shared" si="25"/>
        <v>0</v>
      </c>
      <c r="M238" s="41">
        <f t="shared" si="24"/>
        <v>3000</v>
      </c>
      <c r="N238" s="42">
        <f t="shared" si="26"/>
        <v>398.16842524387812</v>
      </c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</row>
    <row r="239" spans="1:62" hidden="1" x14ac:dyDescent="0.25">
      <c r="A239" s="51"/>
      <c r="B239" s="51"/>
      <c r="C239" s="51"/>
      <c r="D239" s="51">
        <v>3433</v>
      </c>
      <c r="E239" s="51"/>
      <c r="F239" s="66" t="s">
        <v>125</v>
      </c>
      <c r="G239" s="41">
        <v>192.25</v>
      </c>
      <c r="H239" s="42">
        <v>0</v>
      </c>
      <c r="I239" s="42">
        <v>0</v>
      </c>
      <c r="J239" s="42">
        <f t="shared" si="22"/>
        <v>0</v>
      </c>
      <c r="K239" s="41">
        <f t="shared" si="23"/>
        <v>0</v>
      </c>
      <c r="L239" s="42">
        <f t="shared" si="25"/>
        <v>0</v>
      </c>
      <c r="M239" s="41">
        <f t="shared" si="24"/>
        <v>0</v>
      </c>
      <c r="N239" s="42">
        <f t="shared" si="26"/>
        <v>0</v>
      </c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</row>
    <row r="240" spans="1:62" x14ac:dyDescent="0.25">
      <c r="A240" s="47"/>
      <c r="B240" s="47"/>
      <c r="C240" s="47"/>
      <c r="D240" s="47"/>
      <c r="E240" s="47" t="s">
        <v>50</v>
      </c>
      <c r="F240" s="57" t="s">
        <v>51</v>
      </c>
      <c r="G240" s="45">
        <f>G237</f>
        <v>951.97</v>
      </c>
      <c r="H240" s="45">
        <f>H237</f>
        <v>1000</v>
      </c>
      <c r="I240" s="45">
        <f>I237</f>
        <v>3000</v>
      </c>
      <c r="J240" s="45">
        <f t="shared" si="22"/>
        <v>398.16842524387812</v>
      </c>
      <c r="K240" s="45">
        <f t="shared" si="23"/>
        <v>3000</v>
      </c>
      <c r="L240" s="45">
        <f t="shared" si="25"/>
        <v>0</v>
      </c>
      <c r="M240" s="45">
        <f t="shared" si="24"/>
        <v>3000</v>
      </c>
      <c r="N240" s="45">
        <f>N236</f>
        <v>398.16842524387812</v>
      </c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</row>
    <row r="241" spans="1:62" hidden="1" x14ac:dyDescent="0.25">
      <c r="A241" s="54"/>
      <c r="B241" s="54">
        <v>34</v>
      </c>
      <c r="C241" s="54"/>
      <c r="D241" s="54"/>
      <c r="E241" s="54"/>
      <c r="F241" s="56" t="s">
        <v>122</v>
      </c>
      <c r="G241" s="36">
        <f t="shared" ref="G241:I242" si="28">G242</f>
        <v>0</v>
      </c>
      <c r="H241" s="36">
        <f t="shared" si="28"/>
        <v>98241</v>
      </c>
      <c r="I241" s="36">
        <f t="shared" si="28"/>
        <v>126000</v>
      </c>
      <c r="J241" s="36">
        <f t="shared" si="22"/>
        <v>16723.073860242883</v>
      </c>
      <c r="K241" s="36">
        <f t="shared" si="23"/>
        <v>126000</v>
      </c>
      <c r="L241" s="36">
        <f t="shared" si="25"/>
        <v>0</v>
      </c>
      <c r="M241" s="36">
        <f t="shared" si="24"/>
        <v>126000</v>
      </c>
      <c r="N241" s="36">
        <f>N242</f>
        <v>16723.073860242883</v>
      </c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</row>
    <row r="242" spans="1:62" hidden="1" x14ac:dyDescent="0.25">
      <c r="A242" s="48"/>
      <c r="B242" s="48"/>
      <c r="C242" s="48">
        <v>343</v>
      </c>
      <c r="D242" s="48"/>
      <c r="E242" s="48"/>
      <c r="F242" s="50" t="s">
        <v>123</v>
      </c>
      <c r="G242" s="38">
        <f t="shared" si="28"/>
        <v>0</v>
      </c>
      <c r="H242" s="38">
        <f t="shared" si="28"/>
        <v>98241</v>
      </c>
      <c r="I242" s="38">
        <f t="shared" si="28"/>
        <v>126000</v>
      </c>
      <c r="J242" s="38">
        <f t="shared" si="22"/>
        <v>16723.073860242883</v>
      </c>
      <c r="K242" s="38">
        <f t="shared" si="23"/>
        <v>126000</v>
      </c>
      <c r="L242" s="38">
        <f t="shared" si="25"/>
        <v>0</v>
      </c>
      <c r="M242" s="38">
        <f t="shared" si="24"/>
        <v>126000</v>
      </c>
      <c r="N242" s="38">
        <f>N243</f>
        <v>16723.073860242883</v>
      </c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  <c r="BF242" s="191"/>
      <c r="BG242" s="191"/>
      <c r="BH242" s="191"/>
      <c r="BI242" s="191"/>
      <c r="BJ242" s="191"/>
    </row>
    <row r="243" spans="1:62" hidden="1" x14ac:dyDescent="0.25">
      <c r="A243" s="51"/>
      <c r="B243" s="51"/>
      <c r="C243" s="51"/>
      <c r="D243" s="51">
        <v>3433</v>
      </c>
      <c r="E243" s="51"/>
      <c r="F243" s="53" t="s">
        <v>125</v>
      </c>
      <c r="G243" s="41">
        <v>0</v>
      </c>
      <c r="H243" s="42">
        <v>98241</v>
      </c>
      <c r="I243" s="42">
        <v>126000</v>
      </c>
      <c r="J243" s="42">
        <f t="shared" si="22"/>
        <v>16723.073860242883</v>
      </c>
      <c r="K243" s="41">
        <f t="shared" si="23"/>
        <v>126000</v>
      </c>
      <c r="L243" s="42">
        <f t="shared" si="25"/>
        <v>0</v>
      </c>
      <c r="M243" s="41">
        <f t="shared" si="24"/>
        <v>126000</v>
      </c>
      <c r="N243" s="42">
        <f t="shared" si="26"/>
        <v>16723.073860242883</v>
      </c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</row>
    <row r="244" spans="1:62" x14ac:dyDescent="0.25">
      <c r="A244" s="47"/>
      <c r="B244" s="47"/>
      <c r="C244" s="47"/>
      <c r="D244" s="47"/>
      <c r="E244" s="47" t="s">
        <v>42</v>
      </c>
      <c r="F244" s="57" t="s">
        <v>43</v>
      </c>
      <c r="G244" s="45">
        <f>G241</f>
        <v>0</v>
      </c>
      <c r="H244" s="45">
        <f>H241</f>
        <v>98241</v>
      </c>
      <c r="I244" s="45">
        <f>I241</f>
        <v>126000</v>
      </c>
      <c r="J244" s="45">
        <f t="shared" si="22"/>
        <v>16723.073860242883</v>
      </c>
      <c r="K244" s="45">
        <f t="shared" si="23"/>
        <v>126000</v>
      </c>
      <c r="L244" s="45">
        <f t="shared" si="25"/>
        <v>0</v>
      </c>
      <c r="M244" s="45">
        <f t="shared" si="24"/>
        <v>126000</v>
      </c>
      <c r="N244" s="45">
        <f>N241</f>
        <v>16723.073860242883</v>
      </c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</row>
    <row r="245" spans="1:62" ht="38.25" x14ac:dyDescent="0.25">
      <c r="A245" s="54"/>
      <c r="B245" s="54">
        <v>37</v>
      </c>
      <c r="C245" s="54"/>
      <c r="D245" s="54"/>
      <c r="E245" s="54"/>
      <c r="F245" s="56" t="s">
        <v>126</v>
      </c>
      <c r="G245" s="36">
        <f>G246</f>
        <v>11063.25</v>
      </c>
      <c r="H245" s="36">
        <f>H246</f>
        <v>0</v>
      </c>
      <c r="I245" s="36">
        <f>I246</f>
        <v>20000</v>
      </c>
      <c r="J245" s="36">
        <f>J249+J253</f>
        <v>4512.5754860972856</v>
      </c>
      <c r="K245" s="36">
        <f t="shared" si="23"/>
        <v>20000</v>
      </c>
      <c r="L245" s="36">
        <f t="shared" si="25"/>
        <v>-611.10616829252103</v>
      </c>
      <c r="M245" s="36">
        <f t="shared" si="24"/>
        <v>20000</v>
      </c>
      <c r="N245" s="36">
        <f>N249+N253</f>
        <v>3901.4693178047646</v>
      </c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</row>
    <row r="246" spans="1:62" ht="26.25" hidden="1" x14ac:dyDescent="0.25">
      <c r="A246" s="48"/>
      <c r="B246" s="48"/>
      <c r="C246" s="48">
        <v>372</v>
      </c>
      <c r="D246" s="48"/>
      <c r="E246" s="48"/>
      <c r="F246" s="80" t="s">
        <v>127</v>
      </c>
      <c r="G246" s="38">
        <f>SUM(G247:G248)</f>
        <v>11063.25</v>
      </c>
      <c r="H246" s="38">
        <f>SUM(H247:H248)</f>
        <v>0</v>
      </c>
      <c r="I246" s="38">
        <f>SUM(I247:I248)</f>
        <v>20000</v>
      </c>
      <c r="J246" s="38">
        <f t="shared" si="22"/>
        <v>2654.4561682925209</v>
      </c>
      <c r="K246" s="38">
        <f t="shared" si="23"/>
        <v>20000</v>
      </c>
      <c r="L246" s="38">
        <f t="shared" si="25"/>
        <v>-611.10616829252103</v>
      </c>
      <c r="M246" s="38">
        <f t="shared" si="24"/>
        <v>20000</v>
      </c>
      <c r="N246" s="38">
        <f>SUM(N247:N248)</f>
        <v>2043.35</v>
      </c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</row>
    <row r="247" spans="1:62" ht="26.25" hidden="1" x14ac:dyDescent="0.25">
      <c r="A247" s="51"/>
      <c r="B247" s="51"/>
      <c r="C247" s="51"/>
      <c r="D247" s="51">
        <v>3722</v>
      </c>
      <c r="E247" s="51"/>
      <c r="F247" s="81" t="s">
        <v>128</v>
      </c>
      <c r="G247" s="41">
        <v>11063.25</v>
      </c>
      <c r="H247" s="42">
        <v>0</v>
      </c>
      <c r="I247" s="42">
        <v>0</v>
      </c>
      <c r="J247" s="42">
        <f t="shared" ref="J247:J269" si="29">I247/7.5345</f>
        <v>0</v>
      </c>
      <c r="K247" s="41">
        <f t="shared" ref="K247:K294" si="30">I247</f>
        <v>0</v>
      </c>
      <c r="L247" s="42">
        <f t="shared" si="25"/>
        <v>0</v>
      </c>
      <c r="M247" s="41">
        <f t="shared" ref="M247:M294" si="31">K247</f>
        <v>0</v>
      </c>
      <c r="N247" s="42">
        <f t="shared" ref="N247:N265" si="32">M247/7.5345</f>
        <v>0</v>
      </c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</row>
    <row r="248" spans="1:62" ht="38.25" hidden="1" x14ac:dyDescent="0.25">
      <c r="A248" s="51"/>
      <c r="B248" s="51"/>
      <c r="C248" s="51"/>
      <c r="D248" s="51">
        <v>3723</v>
      </c>
      <c r="E248" s="51"/>
      <c r="F248" s="96" t="s">
        <v>129</v>
      </c>
      <c r="G248" s="41">
        <v>0</v>
      </c>
      <c r="H248" s="42">
        <v>0</v>
      </c>
      <c r="I248" s="42">
        <v>20000</v>
      </c>
      <c r="J248" s="42">
        <f t="shared" si="29"/>
        <v>2654.4561682925209</v>
      </c>
      <c r="K248" s="41">
        <f t="shared" si="30"/>
        <v>20000</v>
      </c>
      <c r="L248" s="42">
        <f t="shared" ref="L248:L299" si="33">N248-J248</f>
        <v>-611.10616829252103</v>
      </c>
      <c r="M248" s="41">
        <f t="shared" si="31"/>
        <v>20000</v>
      </c>
      <c r="N248" s="42">
        <v>2043.35</v>
      </c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</row>
    <row r="249" spans="1:62" x14ac:dyDescent="0.25">
      <c r="A249" s="97"/>
      <c r="B249" s="98"/>
      <c r="C249" s="98"/>
      <c r="D249" s="98"/>
      <c r="E249" s="47" t="s">
        <v>68</v>
      </c>
      <c r="F249" s="57" t="s">
        <v>69</v>
      </c>
      <c r="G249" s="70">
        <f>G245</f>
        <v>11063.25</v>
      </c>
      <c r="H249" s="70">
        <f>H245</f>
        <v>0</v>
      </c>
      <c r="I249" s="70">
        <f>I245</f>
        <v>20000</v>
      </c>
      <c r="J249" s="70">
        <f t="shared" si="29"/>
        <v>2654.4561682925209</v>
      </c>
      <c r="K249" s="70">
        <f t="shared" si="30"/>
        <v>20000</v>
      </c>
      <c r="L249" s="70">
        <f t="shared" si="33"/>
        <v>-611.10616829252103</v>
      </c>
      <c r="M249" s="70">
        <f t="shared" si="31"/>
        <v>20000</v>
      </c>
      <c r="N249" s="70">
        <v>2043.35</v>
      </c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</row>
    <row r="250" spans="1:62" ht="38.25" hidden="1" x14ac:dyDescent="0.25">
      <c r="A250" s="54"/>
      <c r="B250" s="54">
        <v>37</v>
      </c>
      <c r="C250" s="54"/>
      <c r="D250" s="54"/>
      <c r="E250" s="55"/>
      <c r="F250" s="56" t="s">
        <v>126</v>
      </c>
      <c r="G250" s="36">
        <f t="shared" ref="G250:I251" si="34">G251</f>
        <v>14984.31</v>
      </c>
      <c r="H250" s="36">
        <f t="shared" si="34"/>
        <v>0</v>
      </c>
      <c r="I250" s="36">
        <f t="shared" si="34"/>
        <v>14000</v>
      </c>
      <c r="J250" s="36">
        <f t="shared" si="29"/>
        <v>1858.1193178047647</v>
      </c>
      <c r="K250" s="36">
        <f t="shared" si="30"/>
        <v>14000</v>
      </c>
      <c r="L250" s="36">
        <f t="shared" si="33"/>
        <v>0</v>
      </c>
      <c r="M250" s="36">
        <f t="shared" si="31"/>
        <v>14000</v>
      </c>
      <c r="N250" s="36">
        <f>N251</f>
        <v>1858.1193178047647</v>
      </c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</row>
    <row r="251" spans="1:62" ht="25.5" hidden="1" x14ac:dyDescent="0.25">
      <c r="A251" s="48"/>
      <c r="B251" s="48"/>
      <c r="C251" s="48">
        <v>372</v>
      </c>
      <c r="D251" s="48"/>
      <c r="E251" s="49"/>
      <c r="F251" s="50" t="s">
        <v>127</v>
      </c>
      <c r="G251" s="38">
        <f t="shared" si="34"/>
        <v>14984.31</v>
      </c>
      <c r="H251" s="38">
        <f t="shared" si="34"/>
        <v>0</v>
      </c>
      <c r="I251" s="38">
        <f t="shared" si="34"/>
        <v>14000</v>
      </c>
      <c r="J251" s="38">
        <f t="shared" si="29"/>
        <v>1858.1193178047647</v>
      </c>
      <c r="K251" s="38">
        <f t="shared" si="30"/>
        <v>14000</v>
      </c>
      <c r="L251" s="38">
        <f t="shared" si="33"/>
        <v>0</v>
      </c>
      <c r="M251" s="38">
        <f t="shared" si="31"/>
        <v>14000</v>
      </c>
      <c r="N251" s="38">
        <f>N252</f>
        <v>1858.1193178047647</v>
      </c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91"/>
      <c r="AO251" s="191"/>
      <c r="AP251" s="191"/>
      <c r="AQ251" s="191"/>
      <c r="AR251" s="191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91"/>
      <c r="BC251" s="191"/>
      <c r="BD251" s="191"/>
      <c r="BE251" s="191"/>
      <c r="BF251" s="191"/>
      <c r="BG251" s="191"/>
      <c r="BH251" s="191"/>
      <c r="BI251" s="191"/>
      <c r="BJ251" s="191"/>
    </row>
    <row r="252" spans="1:62" ht="25.5" hidden="1" x14ac:dyDescent="0.25">
      <c r="A252" s="51"/>
      <c r="B252" s="99"/>
      <c r="C252" s="99"/>
      <c r="D252" s="51">
        <v>3722</v>
      </c>
      <c r="E252" s="52"/>
      <c r="F252" s="53" t="s">
        <v>128</v>
      </c>
      <c r="G252" s="41">
        <v>14984.31</v>
      </c>
      <c r="H252" s="42">
        <v>0</v>
      </c>
      <c r="I252" s="42">
        <v>14000</v>
      </c>
      <c r="J252" s="42">
        <f t="shared" si="29"/>
        <v>1858.1193178047647</v>
      </c>
      <c r="K252" s="41">
        <f t="shared" si="30"/>
        <v>14000</v>
      </c>
      <c r="L252" s="42">
        <f t="shared" si="33"/>
        <v>0</v>
      </c>
      <c r="M252" s="41">
        <f t="shared" si="31"/>
        <v>14000</v>
      </c>
      <c r="N252" s="42">
        <f t="shared" si="32"/>
        <v>1858.1193178047647</v>
      </c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</row>
    <row r="253" spans="1:62" x14ac:dyDescent="0.25">
      <c r="A253" s="97"/>
      <c r="B253" s="98"/>
      <c r="C253" s="98"/>
      <c r="D253" s="98"/>
      <c r="E253" s="47" t="s">
        <v>42</v>
      </c>
      <c r="F253" s="57" t="s">
        <v>43</v>
      </c>
      <c r="G253" s="45">
        <f>G250</f>
        <v>14984.31</v>
      </c>
      <c r="H253" s="45">
        <f>H250</f>
        <v>0</v>
      </c>
      <c r="I253" s="45">
        <f>I250</f>
        <v>14000</v>
      </c>
      <c r="J253" s="45">
        <f t="shared" si="29"/>
        <v>1858.1193178047647</v>
      </c>
      <c r="K253" s="45">
        <f t="shared" si="30"/>
        <v>14000</v>
      </c>
      <c r="L253" s="45">
        <f t="shared" si="33"/>
        <v>0</v>
      </c>
      <c r="M253" s="45">
        <f t="shared" si="31"/>
        <v>14000</v>
      </c>
      <c r="N253" s="45">
        <f>N250</f>
        <v>1858.1193178047647</v>
      </c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</row>
    <row r="254" spans="1:62" x14ac:dyDescent="0.25">
      <c r="A254" s="54"/>
      <c r="B254" s="54">
        <v>38</v>
      </c>
      <c r="C254" s="54"/>
      <c r="D254" s="54"/>
      <c r="E254" s="55"/>
      <c r="F254" s="56" t="s">
        <v>130</v>
      </c>
      <c r="G254" s="36">
        <f t="shared" ref="G254:I255" si="35">G255</f>
        <v>385.53</v>
      </c>
      <c r="H254" s="36">
        <f t="shared" si="35"/>
        <v>0</v>
      </c>
      <c r="I254" s="36">
        <f t="shared" si="35"/>
        <v>0</v>
      </c>
      <c r="J254" s="36">
        <f t="shared" si="29"/>
        <v>0</v>
      </c>
      <c r="K254" s="36">
        <f t="shared" si="30"/>
        <v>0</v>
      </c>
      <c r="L254" s="36">
        <f t="shared" si="33"/>
        <v>0</v>
      </c>
      <c r="M254" s="36">
        <f t="shared" si="31"/>
        <v>0</v>
      </c>
      <c r="N254" s="36">
        <f>N255</f>
        <v>0</v>
      </c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</row>
    <row r="255" spans="1:62" hidden="1" x14ac:dyDescent="0.25">
      <c r="A255" s="48"/>
      <c r="B255" s="48"/>
      <c r="C255" s="48">
        <v>381</v>
      </c>
      <c r="D255" s="48"/>
      <c r="E255" s="49"/>
      <c r="F255" s="50" t="s">
        <v>61</v>
      </c>
      <c r="G255" s="38">
        <f t="shared" si="35"/>
        <v>385.53</v>
      </c>
      <c r="H255" s="38">
        <f t="shared" si="35"/>
        <v>0</v>
      </c>
      <c r="I255" s="38">
        <f t="shared" si="35"/>
        <v>0</v>
      </c>
      <c r="J255" s="38">
        <f t="shared" si="29"/>
        <v>0</v>
      </c>
      <c r="K255" s="38">
        <f t="shared" si="30"/>
        <v>0</v>
      </c>
      <c r="L255" s="38">
        <f t="shared" si="33"/>
        <v>0</v>
      </c>
      <c r="M255" s="38">
        <f t="shared" si="31"/>
        <v>0</v>
      </c>
      <c r="N255" s="38">
        <f>N256</f>
        <v>0</v>
      </c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  <c r="AS255" s="191"/>
      <c r="AT255" s="191"/>
      <c r="AU255" s="191"/>
      <c r="AV255" s="191"/>
      <c r="AW255" s="191"/>
      <c r="AX255" s="191"/>
      <c r="AY255" s="191"/>
      <c r="AZ255" s="191"/>
      <c r="BA255" s="191"/>
      <c r="BB255" s="191"/>
      <c r="BC255" s="191"/>
      <c r="BD255" s="191"/>
      <c r="BE255" s="191"/>
      <c r="BF255" s="191"/>
      <c r="BG255" s="191"/>
      <c r="BH255" s="191"/>
      <c r="BI255" s="191"/>
      <c r="BJ255" s="191"/>
    </row>
    <row r="256" spans="1:62" hidden="1" x14ac:dyDescent="0.25">
      <c r="A256" s="51"/>
      <c r="B256" s="99"/>
      <c r="C256" s="99"/>
      <c r="D256" s="51">
        <v>3812</v>
      </c>
      <c r="E256" s="52"/>
      <c r="F256" s="53" t="s">
        <v>131</v>
      </c>
      <c r="G256" s="41">
        <v>385.53</v>
      </c>
      <c r="H256" s="42">
        <v>0</v>
      </c>
      <c r="I256" s="42">
        <v>0</v>
      </c>
      <c r="J256" s="42">
        <f t="shared" si="29"/>
        <v>0</v>
      </c>
      <c r="K256" s="41">
        <f t="shared" si="30"/>
        <v>0</v>
      </c>
      <c r="L256" s="42">
        <f t="shared" si="33"/>
        <v>0</v>
      </c>
      <c r="M256" s="41">
        <f t="shared" si="31"/>
        <v>0</v>
      </c>
      <c r="N256" s="42">
        <f t="shared" si="32"/>
        <v>0</v>
      </c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</row>
    <row r="257" spans="1:62" x14ac:dyDescent="0.25">
      <c r="A257" s="97"/>
      <c r="B257" s="98"/>
      <c r="C257" s="98"/>
      <c r="D257" s="98"/>
      <c r="E257" s="47" t="s">
        <v>50</v>
      </c>
      <c r="F257" s="57" t="s">
        <v>51</v>
      </c>
      <c r="G257" s="45">
        <f>G254</f>
        <v>385.53</v>
      </c>
      <c r="H257" s="45">
        <f>H254</f>
        <v>0</v>
      </c>
      <c r="I257" s="45">
        <f>I254</f>
        <v>0</v>
      </c>
      <c r="J257" s="45">
        <f t="shared" si="29"/>
        <v>0</v>
      </c>
      <c r="K257" s="45">
        <f t="shared" si="30"/>
        <v>0</v>
      </c>
      <c r="L257" s="45">
        <f t="shared" si="33"/>
        <v>0</v>
      </c>
      <c r="M257" s="45">
        <f t="shared" si="31"/>
        <v>0</v>
      </c>
      <c r="N257" s="45">
        <f>N254</f>
        <v>0</v>
      </c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  <c r="BG257" s="199"/>
      <c r="BH257" s="199"/>
      <c r="BI257" s="199"/>
      <c r="BJ257" s="199"/>
    </row>
    <row r="258" spans="1:62" ht="25.5" x14ac:dyDescent="0.25">
      <c r="A258" s="100">
        <v>4</v>
      </c>
      <c r="B258" s="101"/>
      <c r="C258" s="101"/>
      <c r="D258" s="101"/>
      <c r="E258" s="101"/>
      <c r="F258" s="102" t="s">
        <v>132</v>
      </c>
      <c r="G258" s="34">
        <f>G259+G270+G281+G291</f>
        <v>125682.73000000001</v>
      </c>
      <c r="H258" s="34">
        <f>H259+H270+H281+H291</f>
        <v>150000</v>
      </c>
      <c r="I258" s="34">
        <f>I259+I270+I281+I291</f>
        <v>53000</v>
      </c>
      <c r="J258" s="34">
        <f t="shared" si="29"/>
        <v>7034.3088459751807</v>
      </c>
      <c r="K258" s="34">
        <f t="shared" si="30"/>
        <v>53000</v>
      </c>
      <c r="L258" s="34">
        <f t="shared" si="33"/>
        <v>27656.457663414956</v>
      </c>
      <c r="M258" s="34">
        <f t="shared" si="31"/>
        <v>53000</v>
      </c>
      <c r="N258" s="34">
        <f>N259+N291</f>
        <v>34690.766509390138</v>
      </c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</row>
    <row r="259" spans="1:62" ht="38.25" x14ac:dyDescent="0.25">
      <c r="A259" s="54"/>
      <c r="B259" s="103">
        <v>42</v>
      </c>
      <c r="C259" s="103"/>
      <c r="D259" s="103"/>
      <c r="E259" s="103"/>
      <c r="F259" s="104" t="s">
        <v>133</v>
      </c>
      <c r="G259" s="36">
        <f t="shared" ref="G259:I260" si="36">G260</f>
        <v>74910.350000000006</v>
      </c>
      <c r="H259" s="36">
        <f t="shared" si="36"/>
        <v>0</v>
      </c>
      <c r="I259" s="36">
        <f t="shared" si="36"/>
        <v>0</v>
      </c>
      <c r="J259" s="36">
        <f>J269+J280+J290</f>
        <v>7034.31</v>
      </c>
      <c r="K259" s="36">
        <f t="shared" si="30"/>
        <v>0</v>
      </c>
      <c r="L259" s="36">
        <f t="shared" si="33"/>
        <v>799.99650939013827</v>
      </c>
      <c r="M259" s="36">
        <f t="shared" si="31"/>
        <v>0</v>
      </c>
      <c r="N259" s="36">
        <f>N269+N280+N290</f>
        <v>7834.3065093901387</v>
      </c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</row>
    <row r="260" spans="1:62" hidden="1" x14ac:dyDescent="0.25">
      <c r="A260" s="48"/>
      <c r="B260" s="105"/>
      <c r="C260" s="105">
        <v>422</v>
      </c>
      <c r="D260" s="105"/>
      <c r="E260" s="105"/>
      <c r="F260" s="106" t="s">
        <v>134</v>
      </c>
      <c r="G260" s="38">
        <f t="shared" si="36"/>
        <v>74910.350000000006</v>
      </c>
      <c r="H260" s="38">
        <f t="shared" si="36"/>
        <v>0</v>
      </c>
      <c r="I260" s="38">
        <f t="shared" si="36"/>
        <v>0</v>
      </c>
      <c r="J260" s="38">
        <f t="shared" si="29"/>
        <v>0</v>
      </c>
      <c r="K260" s="38">
        <f t="shared" si="30"/>
        <v>0</v>
      </c>
      <c r="L260" s="38">
        <f t="shared" si="33"/>
        <v>0</v>
      </c>
      <c r="M260" s="38">
        <f t="shared" si="31"/>
        <v>0</v>
      </c>
      <c r="N260" s="38">
        <f>N261</f>
        <v>0</v>
      </c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  <c r="BB260" s="191"/>
      <c r="BC260" s="191"/>
      <c r="BD260" s="191"/>
      <c r="BE260" s="191"/>
      <c r="BF260" s="191"/>
      <c r="BG260" s="191"/>
      <c r="BH260" s="191"/>
      <c r="BI260" s="191"/>
      <c r="BJ260" s="191"/>
    </row>
    <row r="261" spans="1:62" hidden="1" x14ac:dyDescent="0.25">
      <c r="A261" s="99"/>
      <c r="B261" s="107"/>
      <c r="C261" s="107"/>
      <c r="D261" s="108">
        <v>4221</v>
      </c>
      <c r="E261" s="107"/>
      <c r="F261" s="109" t="s">
        <v>135</v>
      </c>
      <c r="G261" s="41">
        <v>74910.350000000006</v>
      </c>
      <c r="H261" s="42">
        <v>0</v>
      </c>
      <c r="I261" s="42">
        <v>0</v>
      </c>
      <c r="J261" s="42">
        <f t="shared" si="29"/>
        <v>0</v>
      </c>
      <c r="K261" s="41">
        <f t="shared" si="30"/>
        <v>0</v>
      </c>
      <c r="L261" s="42">
        <f t="shared" si="33"/>
        <v>0</v>
      </c>
      <c r="M261" s="41">
        <f t="shared" si="31"/>
        <v>0</v>
      </c>
      <c r="N261" s="42">
        <f t="shared" si="32"/>
        <v>0</v>
      </c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</row>
    <row r="262" spans="1:62" hidden="1" x14ac:dyDescent="0.25">
      <c r="A262" s="40"/>
      <c r="B262" s="40"/>
      <c r="C262" s="40"/>
      <c r="D262" s="40">
        <v>4222</v>
      </c>
      <c r="E262" s="40"/>
      <c r="F262" s="77" t="s">
        <v>136</v>
      </c>
      <c r="G262" s="41">
        <v>0</v>
      </c>
      <c r="H262" s="42">
        <v>0</v>
      </c>
      <c r="I262" s="42">
        <v>0</v>
      </c>
      <c r="J262" s="42">
        <f t="shared" si="29"/>
        <v>0</v>
      </c>
      <c r="K262" s="41">
        <f t="shared" ref="K262:K268" si="37">I262</f>
        <v>0</v>
      </c>
      <c r="L262" s="42">
        <f t="shared" ref="L262:L268" si="38">N262-J262</f>
        <v>0</v>
      </c>
      <c r="M262" s="41">
        <f t="shared" ref="M262:M268" si="39">K262</f>
        <v>0</v>
      </c>
      <c r="N262" s="42">
        <f t="shared" si="32"/>
        <v>0</v>
      </c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</row>
    <row r="263" spans="1:62" hidden="1" x14ac:dyDescent="0.25">
      <c r="A263" s="40"/>
      <c r="B263" s="40"/>
      <c r="C263" s="40"/>
      <c r="D263" s="40">
        <v>4223</v>
      </c>
      <c r="E263" s="40"/>
      <c r="F263" s="77" t="s">
        <v>137</v>
      </c>
      <c r="G263" s="41">
        <v>0</v>
      </c>
      <c r="H263" s="42">
        <v>0</v>
      </c>
      <c r="I263" s="42">
        <v>0</v>
      </c>
      <c r="J263" s="42">
        <f t="shared" si="29"/>
        <v>0</v>
      </c>
      <c r="K263" s="41">
        <f t="shared" si="37"/>
        <v>0</v>
      </c>
      <c r="L263" s="42">
        <f t="shared" si="38"/>
        <v>0</v>
      </c>
      <c r="M263" s="41">
        <f t="shared" si="39"/>
        <v>0</v>
      </c>
      <c r="N263" s="42">
        <f t="shared" si="32"/>
        <v>0</v>
      </c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</row>
    <row r="264" spans="1:62" hidden="1" x14ac:dyDescent="0.25">
      <c r="A264" s="40"/>
      <c r="B264" s="40"/>
      <c r="C264" s="40"/>
      <c r="D264" s="40">
        <v>4226</v>
      </c>
      <c r="E264" s="40"/>
      <c r="F264" s="77" t="s">
        <v>138</v>
      </c>
      <c r="G264" s="41">
        <v>0</v>
      </c>
      <c r="H264" s="42">
        <v>0</v>
      </c>
      <c r="I264" s="42">
        <v>0</v>
      </c>
      <c r="J264" s="42">
        <f t="shared" si="29"/>
        <v>0</v>
      </c>
      <c r="K264" s="41">
        <f t="shared" si="37"/>
        <v>0</v>
      </c>
      <c r="L264" s="42">
        <f t="shared" si="38"/>
        <v>0</v>
      </c>
      <c r="M264" s="41">
        <f t="shared" si="39"/>
        <v>0</v>
      </c>
      <c r="N264" s="42">
        <f t="shared" si="32"/>
        <v>0</v>
      </c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</row>
    <row r="265" spans="1:62" ht="24" hidden="1" x14ac:dyDescent="0.25">
      <c r="A265" s="40"/>
      <c r="B265" s="40"/>
      <c r="C265" s="40"/>
      <c r="D265" s="40">
        <v>4227</v>
      </c>
      <c r="E265" s="40"/>
      <c r="F265" s="77" t="s">
        <v>139</v>
      </c>
      <c r="G265" s="41">
        <v>0</v>
      </c>
      <c r="H265" s="42">
        <v>0</v>
      </c>
      <c r="I265" s="42">
        <v>0</v>
      </c>
      <c r="J265" s="42">
        <f t="shared" si="29"/>
        <v>0</v>
      </c>
      <c r="K265" s="41">
        <f t="shared" si="37"/>
        <v>0</v>
      </c>
      <c r="L265" s="42">
        <f t="shared" si="38"/>
        <v>0</v>
      </c>
      <c r="M265" s="41">
        <f t="shared" si="39"/>
        <v>0</v>
      </c>
      <c r="N265" s="42">
        <f t="shared" si="32"/>
        <v>0</v>
      </c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</row>
    <row r="266" spans="1:62" ht="24" hidden="1" x14ac:dyDescent="0.25">
      <c r="A266" s="37"/>
      <c r="B266" s="37"/>
      <c r="C266" s="37">
        <v>424</v>
      </c>
      <c r="D266" s="37"/>
      <c r="E266" s="37"/>
      <c r="F266" s="76" t="s">
        <v>140</v>
      </c>
      <c r="G266" s="38">
        <f>SUM(G267:G268)</f>
        <v>1444.75</v>
      </c>
      <c r="H266" s="38">
        <f>SUM(H267:H268)</f>
        <v>0</v>
      </c>
      <c r="I266" s="38">
        <f>SUM(I267:I268)</f>
        <v>0</v>
      </c>
      <c r="J266" s="38">
        <f t="shared" si="29"/>
        <v>0</v>
      </c>
      <c r="K266" s="38">
        <f t="shared" si="37"/>
        <v>0</v>
      </c>
      <c r="L266" s="38">
        <f t="shared" si="38"/>
        <v>800</v>
      </c>
      <c r="M266" s="38">
        <f t="shared" si="39"/>
        <v>0</v>
      </c>
      <c r="N266" s="38">
        <f>SUM(N267:N268)</f>
        <v>800</v>
      </c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</row>
    <row r="267" spans="1:62" hidden="1" x14ac:dyDescent="0.25">
      <c r="A267" s="40"/>
      <c r="B267" s="40"/>
      <c r="C267" s="40"/>
      <c r="D267" s="40">
        <v>4241</v>
      </c>
      <c r="E267" s="40"/>
      <c r="F267" s="77" t="s">
        <v>141</v>
      </c>
      <c r="G267" s="41">
        <v>44.75</v>
      </c>
      <c r="H267" s="42">
        <v>0</v>
      </c>
      <c r="I267" s="42">
        <v>0</v>
      </c>
      <c r="J267" s="42">
        <f t="shared" si="29"/>
        <v>0</v>
      </c>
      <c r="K267" s="41">
        <f t="shared" si="37"/>
        <v>0</v>
      </c>
      <c r="L267" s="42">
        <f t="shared" si="38"/>
        <v>800</v>
      </c>
      <c r="M267" s="41">
        <f t="shared" si="39"/>
        <v>0</v>
      </c>
      <c r="N267" s="42">
        <v>800</v>
      </c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</row>
    <row r="268" spans="1:62" ht="24" hidden="1" x14ac:dyDescent="0.25">
      <c r="A268" s="40"/>
      <c r="B268" s="40"/>
      <c r="C268" s="40"/>
      <c r="D268" s="40">
        <v>4242</v>
      </c>
      <c r="E268" s="40"/>
      <c r="F268" s="77" t="s">
        <v>142</v>
      </c>
      <c r="G268" s="41">
        <v>1400</v>
      </c>
      <c r="H268" s="42">
        <v>0</v>
      </c>
      <c r="I268" s="42">
        <v>0</v>
      </c>
      <c r="J268" s="42">
        <f t="shared" si="29"/>
        <v>0</v>
      </c>
      <c r="K268" s="41">
        <f t="shared" si="37"/>
        <v>0</v>
      </c>
      <c r="L268" s="42">
        <f t="shared" si="38"/>
        <v>0</v>
      </c>
      <c r="M268" s="41">
        <f t="shared" si="39"/>
        <v>0</v>
      </c>
      <c r="N268" s="42">
        <f t="shared" ref="N268" si="40">M268/7.5345</f>
        <v>0</v>
      </c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</row>
    <row r="269" spans="1:62" x14ac:dyDescent="0.25">
      <c r="A269" s="98"/>
      <c r="B269" s="110"/>
      <c r="C269" s="110"/>
      <c r="D269" s="110"/>
      <c r="E269" s="111" t="s">
        <v>68</v>
      </c>
      <c r="F269" s="112" t="s">
        <v>69</v>
      </c>
      <c r="G269" s="70">
        <f>G259</f>
        <v>74910.350000000006</v>
      </c>
      <c r="H269" s="70">
        <f>H259</f>
        <v>0</v>
      </c>
      <c r="I269" s="70">
        <f>I259</f>
        <v>0</v>
      </c>
      <c r="J269" s="70">
        <f t="shared" si="29"/>
        <v>0</v>
      </c>
      <c r="K269" s="70">
        <f t="shared" si="30"/>
        <v>0</v>
      </c>
      <c r="L269" s="70">
        <f t="shared" si="33"/>
        <v>800</v>
      </c>
      <c r="M269" s="70">
        <f t="shared" si="31"/>
        <v>0</v>
      </c>
      <c r="N269" s="70">
        <v>800</v>
      </c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</row>
    <row r="270" spans="1:62" ht="38.25" hidden="1" x14ac:dyDescent="0.25">
      <c r="A270" s="35"/>
      <c r="B270" s="35">
        <v>42</v>
      </c>
      <c r="C270" s="35"/>
      <c r="D270" s="35"/>
      <c r="E270" s="35"/>
      <c r="F270" s="104" t="s">
        <v>133</v>
      </c>
      <c r="G270" s="36">
        <f>G271+G277</f>
        <v>9134.880000000001</v>
      </c>
      <c r="H270" s="36">
        <f>H271+H277</f>
        <v>5000</v>
      </c>
      <c r="I270" s="36">
        <f>I271+I277</f>
        <v>5000</v>
      </c>
      <c r="J270" s="36">
        <v>1327.22</v>
      </c>
      <c r="K270" s="36">
        <f t="shared" si="30"/>
        <v>5000</v>
      </c>
      <c r="L270" s="36">
        <f t="shared" si="33"/>
        <v>0</v>
      </c>
      <c r="M270" s="36">
        <f t="shared" si="31"/>
        <v>5000</v>
      </c>
      <c r="N270" s="36">
        <f>N271</f>
        <v>1327.22</v>
      </c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</row>
    <row r="271" spans="1:62" hidden="1" x14ac:dyDescent="0.25">
      <c r="A271" s="37"/>
      <c r="B271" s="37"/>
      <c r="C271" s="37">
        <v>422</v>
      </c>
      <c r="D271" s="37"/>
      <c r="E271" s="37"/>
      <c r="F271" s="76" t="s">
        <v>134</v>
      </c>
      <c r="G271" s="38">
        <f>SUM(G272:G276)</f>
        <v>7690.13</v>
      </c>
      <c r="H271" s="38">
        <f>SUM(H272:H276)</f>
        <v>5000</v>
      </c>
      <c r="I271" s="38">
        <f>SUM(I272:I276)</f>
        <v>5000</v>
      </c>
      <c r="J271" s="38">
        <v>1327.22</v>
      </c>
      <c r="K271" s="38">
        <f t="shared" si="30"/>
        <v>5000</v>
      </c>
      <c r="L271" s="38">
        <f t="shared" si="33"/>
        <v>0</v>
      </c>
      <c r="M271" s="38">
        <f t="shared" si="31"/>
        <v>5000</v>
      </c>
      <c r="N271" s="38">
        <f>SUM(N272:N276)</f>
        <v>1327.22</v>
      </c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</row>
    <row r="272" spans="1:62" hidden="1" x14ac:dyDescent="0.25">
      <c r="A272" s="40"/>
      <c r="B272" s="40"/>
      <c r="C272" s="40"/>
      <c r="D272" s="40">
        <v>4221</v>
      </c>
      <c r="E272" s="40"/>
      <c r="F272" s="77" t="s">
        <v>135</v>
      </c>
      <c r="G272" s="41">
        <v>7690.13</v>
      </c>
      <c r="H272" s="42">
        <v>5000</v>
      </c>
      <c r="I272" s="42">
        <v>5000</v>
      </c>
      <c r="J272" s="42">
        <v>1327.22</v>
      </c>
      <c r="K272" s="41">
        <f t="shared" si="30"/>
        <v>5000</v>
      </c>
      <c r="L272" s="42">
        <f t="shared" si="33"/>
        <v>0</v>
      </c>
      <c r="M272" s="41">
        <f t="shared" si="31"/>
        <v>5000</v>
      </c>
      <c r="N272" s="42">
        <v>1327.22</v>
      </c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</row>
    <row r="273" spans="1:62" hidden="1" x14ac:dyDescent="0.25">
      <c r="A273" s="40"/>
      <c r="B273" s="40"/>
      <c r="C273" s="40"/>
      <c r="D273" s="40">
        <v>4222</v>
      </c>
      <c r="E273" s="40"/>
      <c r="F273" s="77" t="s">
        <v>136</v>
      </c>
      <c r="G273" s="41">
        <v>0</v>
      </c>
      <c r="H273" s="42">
        <v>0</v>
      </c>
      <c r="I273" s="42">
        <v>0</v>
      </c>
      <c r="J273" s="42">
        <f t="shared" ref="J273:J279" si="41">I273/7.5345</f>
        <v>0</v>
      </c>
      <c r="K273" s="41">
        <f t="shared" si="30"/>
        <v>0</v>
      </c>
      <c r="L273" s="42">
        <f t="shared" si="33"/>
        <v>0</v>
      </c>
      <c r="M273" s="41">
        <f t="shared" si="31"/>
        <v>0</v>
      </c>
      <c r="N273" s="42">
        <f t="shared" ref="N273:N279" si="42">M273/7.5345</f>
        <v>0</v>
      </c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</row>
    <row r="274" spans="1:62" hidden="1" x14ac:dyDescent="0.25">
      <c r="A274" s="40"/>
      <c r="B274" s="40"/>
      <c r="C274" s="40"/>
      <c r="D274" s="40">
        <v>4223</v>
      </c>
      <c r="E274" s="40"/>
      <c r="F274" s="77" t="s">
        <v>137</v>
      </c>
      <c r="G274" s="41">
        <v>0</v>
      </c>
      <c r="H274" s="42">
        <v>0</v>
      </c>
      <c r="I274" s="42">
        <v>0</v>
      </c>
      <c r="J274" s="42">
        <f t="shared" si="41"/>
        <v>0</v>
      </c>
      <c r="K274" s="41">
        <f t="shared" si="30"/>
        <v>0</v>
      </c>
      <c r="L274" s="42">
        <f t="shared" si="33"/>
        <v>0</v>
      </c>
      <c r="M274" s="41">
        <f t="shared" si="31"/>
        <v>0</v>
      </c>
      <c r="N274" s="42">
        <f t="shared" si="42"/>
        <v>0</v>
      </c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</row>
    <row r="275" spans="1:62" hidden="1" x14ac:dyDescent="0.25">
      <c r="A275" s="40"/>
      <c r="B275" s="40"/>
      <c r="C275" s="40"/>
      <c r="D275" s="40">
        <v>4226</v>
      </c>
      <c r="E275" s="40"/>
      <c r="F275" s="77" t="s">
        <v>138</v>
      </c>
      <c r="G275" s="41">
        <v>0</v>
      </c>
      <c r="H275" s="42">
        <v>0</v>
      </c>
      <c r="I275" s="42">
        <v>0</v>
      </c>
      <c r="J275" s="42">
        <f t="shared" si="41"/>
        <v>0</v>
      </c>
      <c r="K275" s="41">
        <f t="shared" si="30"/>
        <v>0</v>
      </c>
      <c r="L275" s="42">
        <f t="shared" si="33"/>
        <v>0</v>
      </c>
      <c r="M275" s="41">
        <f t="shared" si="31"/>
        <v>0</v>
      </c>
      <c r="N275" s="42">
        <f t="shared" si="42"/>
        <v>0</v>
      </c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</row>
    <row r="276" spans="1:62" ht="24" hidden="1" x14ac:dyDescent="0.25">
      <c r="A276" s="40"/>
      <c r="B276" s="40"/>
      <c r="C276" s="40"/>
      <c r="D276" s="40">
        <v>4227</v>
      </c>
      <c r="E276" s="40"/>
      <c r="F276" s="77" t="s">
        <v>139</v>
      </c>
      <c r="G276" s="41">
        <v>0</v>
      </c>
      <c r="H276" s="42">
        <v>0</v>
      </c>
      <c r="I276" s="42">
        <v>0</v>
      </c>
      <c r="J276" s="42">
        <f t="shared" si="41"/>
        <v>0</v>
      </c>
      <c r="K276" s="41">
        <f t="shared" si="30"/>
        <v>0</v>
      </c>
      <c r="L276" s="42">
        <f t="shared" si="33"/>
        <v>0</v>
      </c>
      <c r="M276" s="41">
        <f t="shared" si="31"/>
        <v>0</v>
      </c>
      <c r="N276" s="42">
        <f t="shared" si="42"/>
        <v>0</v>
      </c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</row>
    <row r="277" spans="1:62" ht="24" hidden="1" x14ac:dyDescent="0.25">
      <c r="A277" s="37"/>
      <c r="B277" s="37"/>
      <c r="C277" s="37">
        <v>424</v>
      </c>
      <c r="D277" s="37"/>
      <c r="E277" s="37"/>
      <c r="F277" s="76" t="s">
        <v>140</v>
      </c>
      <c r="G277" s="38">
        <f>SUM(G278:G279)</f>
        <v>1444.75</v>
      </c>
      <c r="H277" s="38">
        <f>SUM(H278:H279)</f>
        <v>0</v>
      </c>
      <c r="I277" s="38">
        <f>SUM(I278:I279)</f>
        <v>0</v>
      </c>
      <c r="J277" s="38">
        <f t="shared" si="41"/>
        <v>0</v>
      </c>
      <c r="K277" s="38">
        <f t="shared" si="30"/>
        <v>0</v>
      </c>
      <c r="L277" s="38">
        <f t="shared" si="33"/>
        <v>0</v>
      </c>
      <c r="M277" s="38">
        <f t="shared" si="31"/>
        <v>0</v>
      </c>
      <c r="N277" s="38">
        <f>SUM(N278:N279)</f>
        <v>0</v>
      </c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</row>
    <row r="278" spans="1:62" hidden="1" x14ac:dyDescent="0.25">
      <c r="A278" s="40"/>
      <c r="B278" s="40"/>
      <c r="C278" s="40"/>
      <c r="D278" s="40">
        <v>4241</v>
      </c>
      <c r="E278" s="40"/>
      <c r="F278" s="77" t="s">
        <v>141</v>
      </c>
      <c r="G278" s="41">
        <v>44.75</v>
      </c>
      <c r="H278" s="42">
        <v>0</v>
      </c>
      <c r="I278" s="42">
        <v>0</v>
      </c>
      <c r="J278" s="42">
        <f t="shared" si="41"/>
        <v>0</v>
      </c>
      <c r="K278" s="41">
        <f t="shared" si="30"/>
        <v>0</v>
      </c>
      <c r="L278" s="42">
        <f t="shared" si="33"/>
        <v>0</v>
      </c>
      <c r="M278" s="41">
        <f t="shared" si="31"/>
        <v>0</v>
      </c>
      <c r="N278" s="42">
        <f t="shared" si="42"/>
        <v>0</v>
      </c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</row>
    <row r="279" spans="1:62" ht="24" hidden="1" x14ac:dyDescent="0.25">
      <c r="A279" s="40"/>
      <c r="B279" s="40"/>
      <c r="C279" s="40"/>
      <c r="D279" s="40">
        <v>4242</v>
      </c>
      <c r="E279" s="40"/>
      <c r="F279" s="77" t="s">
        <v>142</v>
      </c>
      <c r="G279" s="41">
        <v>1400</v>
      </c>
      <c r="H279" s="42">
        <v>0</v>
      </c>
      <c r="I279" s="42">
        <v>0</v>
      </c>
      <c r="J279" s="42">
        <f t="shared" si="41"/>
        <v>0</v>
      </c>
      <c r="K279" s="41">
        <f t="shared" si="30"/>
        <v>0</v>
      </c>
      <c r="L279" s="42">
        <f t="shared" si="33"/>
        <v>0</v>
      </c>
      <c r="M279" s="41">
        <f t="shared" si="31"/>
        <v>0</v>
      </c>
      <c r="N279" s="42">
        <f t="shared" si="42"/>
        <v>0</v>
      </c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</row>
    <row r="280" spans="1:62" x14ac:dyDescent="0.25">
      <c r="A280" s="44"/>
      <c r="B280" s="44"/>
      <c r="C280" s="44"/>
      <c r="D280" s="44"/>
      <c r="E280" s="44" t="s">
        <v>50</v>
      </c>
      <c r="F280" s="112" t="s">
        <v>51</v>
      </c>
      <c r="G280" s="45">
        <f>G270</f>
        <v>9134.880000000001</v>
      </c>
      <c r="H280" s="45">
        <f>H270</f>
        <v>5000</v>
      </c>
      <c r="I280" s="45">
        <f>I270</f>
        <v>5000</v>
      </c>
      <c r="J280" s="45">
        <v>1327.22</v>
      </c>
      <c r="K280" s="45">
        <f t="shared" si="30"/>
        <v>5000</v>
      </c>
      <c r="L280" s="45">
        <f t="shared" si="33"/>
        <v>0</v>
      </c>
      <c r="M280" s="45">
        <f t="shared" si="31"/>
        <v>5000</v>
      </c>
      <c r="N280" s="45">
        <f>N270</f>
        <v>1327.22</v>
      </c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8"/>
      <c r="AT280" s="188"/>
      <c r="AU280" s="188"/>
      <c r="AV280" s="188"/>
      <c r="AW280" s="188"/>
      <c r="AX280" s="188"/>
      <c r="AY280" s="188"/>
      <c r="AZ280" s="188"/>
      <c r="BA280" s="188"/>
      <c r="BB280" s="188"/>
      <c r="BC280" s="188"/>
      <c r="BD280" s="188"/>
      <c r="BE280" s="188"/>
      <c r="BF280" s="188"/>
      <c r="BG280" s="188"/>
      <c r="BH280" s="188"/>
      <c r="BI280" s="188"/>
      <c r="BJ280" s="188"/>
    </row>
    <row r="281" spans="1:62" ht="38.25" hidden="1" x14ac:dyDescent="0.25">
      <c r="A281" s="35"/>
      <c r="B281" s="35">
        <v>42</v>
      </c>
      <c r="C281" s="35"/>
      <c r="D281" s="35"/>
      <c r="E281" s="35"/>
      <c r="F281" s="104" t="s">
        <v>133</v>
      </c>
      <c r="G281" s="36">
        <f>G282+G288</f>
        <v>18887.5</v>
      </c>
      <c r="H281" s="36">
        <f>H282+H288</f>
        <v>145000</v>
      </c>
      <c r="I281" s="36">
        <f>I282+I288</f>
        <v>48000</v>
      </c>
      <c r="J281" s="36">
        <v>5707.09</v>
      </c>
      <c r="K281" s="36">
        <f t="shared" si="30"/>
        <v>48000</v>
      </c>
      <c r="L281" s="36">
        <f t="shared" si="33"/>
        <v>-3.4906098617284442E-3</v>
      </c>
      <c r="M281" s="36">
        <f t="shared" si="31"/>
        <v>48000</v>
      </c>
      <c r="N281" s="36">
        <f>N282+N288</f>
        <v>5707.0865093901384</v>
      </c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</row>
    <row r="282" spans="1:62" hidden="1" x14ac:dyDescent="0.25">
      <c r="A282" s="37"/>
      <c r="B282" s="37"/>
      <c r="C282" s="37">
        <v>422</v>
      </c>
      <c r="D282" s="37"/>
      <c r="E282" s="37"/>
      <c r="F282" s="76" t="s">
        <v>134</v>
      </c>
      <c r="G282" s="38">
        <f>SUM(G283:G287)</f>
        <v>11887.5</v>
      </c>
      <c r="H282" s="38">
        <f>SUM(H283:H287)</f>
        <v>145000</v>
      </c>
      <c r="I282" s="38">
        <f>SUM(I283:I287)</f>
        <v>48000</v>
      </c>
      <c r="J282" s="38">
        <v>5707.09</v>
      </c>
      <c r="K282" s="38">
        <f t="shared" si="30"/>
        <v>48000</v>
      </c>
      <c r="L282" s="38">
        <f t="shared" si="33"/>
        <v>-3.4906098617284442E-3</v>
      </c>
      <c r="M282" s="38">
        <f t="shared" si="31"/>
        <v>48000</v>
      </c>
      <c r="N282" s="38">
        <f>SUM(N283:N287)</f>
        <v>5707.0865093901384</v>
      </c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  <c r="BA282" s="191"/>
      <c r="BB282" s="191"/>
      <c r="BC282" s="191"/>
      <c r="BD282" s="191"/>
      <c r="BE282" s="191"/>
      <c r="BF282" s="191"/>
      <c r="BG282" s="191"/>
      <c r="BH282" s="191"/>
      <c r="BI282" s="191"/>
      <c r="BJ282" s="191"/>
    </row>
    <row r="283" spans="1:62" hidden="1" x14ac:dyDescent="0.25">
      <c r="A283" s="40"/>
      <c r="B283" s="40"/>
      <c r="C283" s="40"/>
      <c r="D283" s="40">
        <v>4221</v>
      </c>
      <c r="E283" s="40"/>
      <c r="F283" s="77" t="s">
        <v>135</v>
      </c>
      <c r="G283" s="41">
        <v>11887.5</v>
      </c>
      <c r="H283" s="42">
        <v>115000</v>
      </c>
      <c r="I283" s="42">
        <v>0</v>
      </c>
      <c r="J283" s="42">
        <f>I283/7.5345</f>
        <v>0</v>
      </c>
      <c r="K283" s="41">
        <f t="shared" si="30"/>
        <v>0</v>
      </c>
      <c r="L283" s="42">
        <f t="shared" si="33"/>
        <v>0</v>
      </c>
      <c r="M283" s="41">
        <f t="shared" si="31"/>
        <v>0</v>
      </c>
      <c r="N283" s="42">
        <f>M283/7.5345</f>
        <v>0</v>
      </c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</row>
    <row r="284" spans="1:62" hidden="1" x14ac:dyDescent="0.25">
      <c r="A284" s="40"/>
      <c r="B284" s="40"/>
      <c r="C284" s="40"/>
      <c r="D284" s="40">
        <v>4222</v>
      </c>
      <c r="E284" s="40"/>
      <c r="F284" s="77" t="s">
        <v>136</v>
      </c>
      <c r="G284" s="41">
        <v>0</v>
      </c>
      <c r="H284" s="42">
        <v>0</v>
      </c>
      <c r="I284" s="42">
        <v>0</v>
      </c>
      <c r="J284" s="42">
        <f>I284/7.5345</f>
        <v>0</v>
      </c>
      <c r="K284" s="41">
        <f t="shared" si="30"/>
        <v>0</v>
      </c>
      <c r="L284" s="42">
        <f t="shared" si="33"/>
        <v>0</v>
      </c>
      <c r="M284" s="41">
        <f t="shared" si="31"/>
        <v>0</v>
      </c>
      <c r="N284" s="42">
        <f>M284/7.5345</f>
        <v>0</v>
      </c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</row>
    <row r="285" spans="1:62" hidden="1" x14ac:dyDescent="0.25">
      <c r="A285" s="40"/>
      <c r="B285" s="40"/>
      <c r="C285" s="40"/>
      <c r="D285" s="40">
        <v>4223</v>
      </c>
      <c r="E285" s="40"/>
      <c r="F285" s="77" t="s">
        <v>137</v>
      </c>
      <c r="G285" s="41">
        <v>0</v>
      </c>
      <c r="H285" s="42">
        <v>30000</v>
      </c>
      <c r="I285" s="42">
        <v>13000</v>
      </c>
      <c r="J285" s="42">
        <f>I285/7.5345</f>
        <v>1725.3965093901386</v>
      </c>
      <c r="K285" s="41">
        <f t="shared" si="30"/>
        <v>13000</v>
      </c>
      <c r="L285" s="42">
        <f t="shared" si="33"/>
        <v>0</v>
      </c>
      <c r="M285" s="41">
        <f t="shared" si="31"/>
        <v>13000</v>
      </c>
      <c r="N285" s="42">
        <f>M285/7.5345</f>
        <v>1725.3965093901386</v>
      </c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</row>
    <row r="286" spans="1:62" hidden="1" x14ac:dyDescent="0.25">
      <c r="A286" s="40"/>
      <c r="B286" s="40"/>
      <c r="C286" s="40"/>
      <c r="D286" s="40">
        <v>4226</v>
      </c>
      <c r="E286" s="40"/>
      <c r="F286" s="77" t="s">
        <v>138</v>
      </c>
      <c r="G286" s="41">
        <v>0</v>
      </c>
      <c r="H286" s="42">
        <v>0</v>
      </c>
      <c r="I286" s="42">
        <v>0</v>
      </c>
      <c r="J286" s="42">
        <f>I286/7.5345</f>
        <v>0</v>
      </c>
      <c r="K286" s="41">
        <f t="shared" si="30"/>
        <v>0</v>
      </c>
      <c r="L286" s="42">
        <f t="shared" si="33"/>
        <v>0</v>
      </c>
      <c r="M286" s="41">
        <f t="shared" si="31"/>
        <v>0</v>
      </c>
      <c r="N286" s="42">
        <f>M286/7.5345</f>
        <v>0</v>
      </c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</row>
    <row r="287" spans="1:62" ht="24" hidden="1" x14ac:dyDescent="0.25">
      <c r="A287" s="40"/>
      <c r="B287" s="40"/>
      <c r="C287" s="40"/>
      <c r="D287" s="40">
        <v>4227</v>
      </c>
      <c r="E287" s="40"/>
      <c r="F287" s="77" t="s">
        <v>139</v>
      </c>
      <c r="G287" s="41">
        <v>0</v>
      </c>
      <c r="H287" s="42">
        <v>0</v>
      </c>
      <c r="I287" s="42">
        <v>35000</v>
      </c>
      <c r="J287" s="42">
        <v>3981.69</v>
      </c>
      <c r="K287" s="41">
        <f t="shared" si="30"/>
        <v>35000</v>
      </c>
      <c r="L287" s="42">
        <f t="shared" si="33"/>
        <v>0</v>
      </c>
      <c r="M287" s="41">
        <f t="shared" si="31"/>
        <v>35000</v>
      </c>
      <c r="N287" s="42">
        <v>3981.69</v>
      </c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</row>
    <row r="288" spans="1:62" ht="24" hidden="1" x14ac:dyDescent="0.25">
      <c r="A288" s="37"/>
      <c r="B288" s="37"/>
      <c r="C288" s="37">
        <v>424</v>
      </c>
      <c r="D288" s="37"/>
      <c r="E288" s="37"/>
      <c r="F288" s="76" t="s">
        <v>140</v>
      </c>
      <c r="G288" s="38">
        <f>G289</f>
        <v>7000</v>
      </c>
      <c r="H288" s="38">
        <f>H289</f>
        <v>0</v>
      </c>
      <c r="I288" s="38">
        <f>I289</f>
        <v>0</v>
      </c>
      <c r="J288" s="38">
        <f t="shared" ref="J288:J294" si="43">I288/7.5345</f>
        <v>0</v>
      </c>
      <c r="K288" s="38">
        <f t="shared" si="30"/>
        <v>0</v>
      </c>
      <c r="L288" s="38">
        <f t="shared" si="33"/>
        <v>0</v>
      </c>
      <c r="M288" s="38">
        <f t="shared" si="31"/>
        <v>0</v>
      </c>
      <c r="N288" s="38">
        <f>N289</f>
        <v>0</v>
      </c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</row>
    <row r="289" spans="1:62" hidden="1" x14ac:dyDescent="0.25">
      <c r="A289" s="40"/>
      <c r="B289" s="40"/>
      <c r="C289" s="40"/>
      <c r="D289" s="40">
        <v>4241</v>
      </c>
      <c r="E289" s="40"/>
      <c r="F289" s="77" t="s">
        <v>141</v>
      </c>
      <c r="G289" s="41">
        <v>7000</v>
      </c>
      <c r="H289" s="42">
        <v>0</v>
      </c>
      <c r="I289" s="42">
        <v>0</v>
      </c>
      <c r="J289" s="42">
        <f t="shared" si="43"/>
        <v>0</v>
      </c>
      <c r="K289" s="41">
        <f t="shared" si="30"/>
        <v>0</v>
      </c>
      <c r="L289" s="42">
        <f t="shared" si="33"/>
        <v>0</v>
      </c>
      <c r="M289" s="41">
        <f t="shared" si="31"/>
        <v>0</v>
      </c>
      <c r="N289" s="42">
        <f t="shared" ref="N289" si="44">M289/7.5345</f>
        <v>0</v>
      </c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</row>
    <row r="290" spans="1:62" x14ac:dyDescent="0.25">
      <c r="A290" s="44"/>
      <c r="B290" s="44"/>
      <c r="C290" s="44"/>
      <c r="D290" s="44"/>
      <c r="E290" s="44" t="s">
        <v>42</v>
      </c>
      <c r="F290" s="112" t="s">
        <v>43</v>
      </c>
      <c r="G290" s="45">
        <f>G281</f>
        <v>18887.5</v>
      </c>
      <c r="H290" s="45">
        <f>H281</f>
        <v>145000</v>
      </c>
      <c r="I290" s="45">
        <f>I281</f>
        <v>48000</v>
      </c>
      <c r="J290" s="45">
        <v>5707.09</v>
      </c>
      <c r="K290" s="45">
        <f t="shared" si="30"/>
        <v>48000</v>
      </c>
      <c r="L290" s="45">
        <f t="shared" si="33"/>
        <v>-3.4906098617284442E-3</v>
      </c>
      <c r="M290" s="45">
        <f t="shared" si="31"/>
        <v>48000</v>
      </c>
      <c r="N290" s="45">
        <f>N281</f>
        <v>5707.0865093901384</v>
      </c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B290" s="188"/>
      <c r="AC290" s="188"/>
      <c r="AD290" s="188"/>
      <c r="AE290" s="188"/>
      <c r="AF290" s="188"/>
      <c r="AG290" s="188"/>
      <c r="AH290" s="188"/>
      <c r="AI290" s="188"/>
      <c r="AJ290" s="188"/>
      <c r="AK290" s="188"/>
      <c r="AL290" s="188"/>
      <c r="AM290" s="188"/>
      <c r="AN290" s="188"/>
      <c r="AO290" s="188"/>
      <c r="AP290" s="188"/>
      <c r="AQ290" s="188"/>
      <c r="AR290" s="188"/>
      <c r="AS290" s="188"/>
      <c r="AT290" s="188"/>
      <c r="AU290" s="188"/>
      <c r="AV290" s="188"/>
      <c r="AW290" s="188"/>
      <c r="AX290" s="188"/>
      <c r="AY290" s="188"/>
      <c r="AZ290" s="188"/>
      <c r="BA290" s="188"/>
      <c r="BB290" s="188"/>
      <c r="BC290" s="188"/>
      <c r="BD290" s="188"/>
      <c r="BE290" s="188"/>
      <c r="BF290" s="188"/>
      <c r="BG290" s="188"/>
      <c r="BH290" s="188"/>
      <c r="BI290" s="188"/>
      <c r="BJ290" s="188"/>
    </row>
    <row r="291" spans="1:62" ht="24" x14ac:dyDescent="0.25">
      <c r="A291" s="35"/>
      <c r="B291" s="35">
        <v>45</v>
      </c>
      <c r="C291" s="35"/>
      <c r="D291" s="35"/>
      <c r="E291" s="55"/>
      <c r="F291" s="75" t="s">
        <v>143</v>
      </c>
      <c r="G291" s="36">
        <f t="shared" ref="G291:I292" si="45">G292</f>
        <v>22750</v>
      </c>
      <c r="H291" s="36">
        <f t="shared" si="45"/>
        <v>0</v>
      </c>
      <c r="I291" s="36">
        <f t="shared" si="45"/>
        <v>0</v>
      </c>
      <c r="J291" s="36">
        <f t="shared" si="43"/>
        <v>0</v>
      </c>
      <c r="K291" s="36">
        <f t="shared" si="30"/>
        <v>0</v>
      </c>
      <c r="L291" s="36">
        <f t="shared" si="33"/>
        <v>26856.46</v>
      </c>
      <c r="M291" s="36">
        <f t="shared" si="31"/>
        <v>0</v>
      </c>
      <c r="N291" s="36">
        <f>N292</f>
        <v>26856.46</v>
      </c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</row>
    <row r="292" spans="1:62" ht="24" hidden="1" x14ac:dyDescent="0.25">
      <c r="A292" s="37"/>
      <c r="B292" s="37"/>
      <c r="C292" s="37">
        <v>451</v>
      </c>
      <c r="D292" s="37"/>
      <c r="E292" s="49"/>
      <c r="F292" s="76" t="s">
        <v>144</v>
      </c>
      <c r="G292" s="38">
        <f t="shared" si="45"/>
        <v>22750</v>
      </c>
      <c r="H292" s="38">
        <f t="shared" si="45"/>
        <v>0</v>
      </c>
      <c r="I292" s="38">
        <f t="shared" si="45"/>
        <v>0</v>
      </c>
      <c r="J292" s="38">
        <f t="shared" si="43"/>
        <v>0</v>
      </c>
      <c r="K292" s="38">
        <f t="shared" si="30"/>
        <v>0</v>
      </c>
      <c r="L292" s="38">
        <f t="shared" si="33"/>
        <v>26856.46</v>
      </c>
      <c r="M292" s="38">
        <f t="shared" si="31"/>
        <v>0</v>
      </c>
      <c r="N292" s="38">
        <f>N293</f>
        <v>26856.46</v>
      </c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191"/>
      <c r="AT292" s="191"/>
      <c r="AU292" s="191"/>
      <c r="AV292" s="191"/>
      <c r="AW292" s="191"/>
      <c r="AX292" s="191"/>
      <c r="AY292" s="191"/>
      <c r="AZ292" s="191"/>
      <c r="BA292" s="191"/>
      <c r="BB292" s="191"/>
      <c r="BC292" s="191"/>
      <c r="BD292" s="191"/>
      <c r="BE292" s="191"/>
      <c r="BF292" s="191"/>
      <c r="BG292" s="191"/>
      <c r="BH292" s="191"/>
      <c r="BI292" s="191"/>
      <c r="BJ292" s="191"/>
    </row>
    <row r="293" spans="1:62" ht="24" hidden="1" x14ac:dyDescent="0.25">
      <c r="A293" s="40"/>
      <c r="B293" s="40"/>
      <c r="C293" s="40"/>
      <c r="D293" s="40">
        <v>4511</v>
      </c>
      <c r="E293" s="52"/>
      <c r="F293" s="77" t="s">
        <v>144</v>
      </c>
      <c r="G293" s="41">
        <v>22750</v>
      </c>
      <c r="H293" s="42">
        <v>0</v>
      </c>
      <c r="I293" s="42">
        <v>0</v>
      </c>
      <c r="J293" s="42">
        <f t="shared" si="43"/>
        <v>0</v>
      </c>
      <c r="K293" s="41">
        <f t="shared" si="30"/>
        <v>0</v>
      </c>
      <c r="L293" s="42">
        <f t="shared" si="33"/>
        <v>26856.46</v>
      </c>
      <c r="M293" s="41">
        <f t="shared" si="31"/>
        <v>0</v>
      </c>
      <c r="N293" s="42">
        <v>26856.46</v>
      </c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</row>
    <row r="294" spans="1:62" x14ac:dyDescent="0.25">
      <c r="A294" s="68"/>
      <c r="B294" s="68"/>
      <c r="C294" s="68"/>
      <c r="D294" s="68"/>
      <c r="E294" s="47" t="s">
        <v>68</v>
      </c>
      <c r="F294" s="47" t="s">
        <v>69</v>
      </c>
      <c r="G294" s="45">
        <f>G292</f>
        <v>22750</v>
      </c>
      <c r="H294" s="45">
        <f>H292</f>
        <v>0</v>
      </c>
      <c r="I294" s="45">
        <f>I292</f>
        <v>0</v>
      </c>
      <c r="J294" s="45">
        <f t="shared" si="43"/>
        <v>0</v>
      </c>
      <c r="K294" s="70">
        <f t="shared" si="30"/>
        <v>0</v>
      </c>
      <c r="L294" s="45">
        <f t="shared" si="33"/>
        <v>26856.46</v>
      </c>
      <c r="M294" s="70">
        <f t="shared" si="31"/>
        <v>0</v>
      </c>
      <c r="N294" s="45">
        <f>N291</f>
        <v>26856.46</v>
      </c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  <c r="AS294" s="199"/>
      <c r="AT294" s="199"/>
      <c r="AU294" s="199"/>
      <c r="AV294" s="199"/>
      <c r="AW294" s="199"/>
      <c r="AX294" s="199"/>
      <c r="AY294" s="199"/>
      <c r="AZ294" s="199"/>
      <c r="BA294" s="199"/>
      <c r="BB294" s="199"/>
      <c r="BC294" s="199"/>
      <c r="BD294" s="199"/>
      <c r="BE294" s="199"/>
      <c r="BF294" s="199"/>
      <c r="BG294" s="199"/>
      <c r="BH294" s="199"/>
      <c r="BI294" s="199"/>
      <c r="BJ294" s="199"/>
    </row>
    <row r="295" spans="1:62" x14ac:dyDescent="0.25">
      <c r="A295" s="40"/>
      <c r="B295" s="40"/>
      <c r="C295" s="40"/>
      <c r="D295" s="40"/>
      <c r="E295" s="52"/>
      <c r="F295" s="52"/>
      <c r="G295" s="41"/>
      <c r="H295" s="42"/>
      <c r="I295" s="42"/>
      <c r="J295" s="42"/>
      <c r="K295" s="42"/>
      <c r="L295" s="42"/>
      <c r="M295" s="113"/>
      <c r="N295" s="42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</row>
    <row r="296" spans="1:62" x14ac:dyDescent="0.25">
      <c r="A296" s="40"/>
      <c r="B296" s="40"/>
      <c r="C296" s="40"/>
      <c r="D296" s="40"/>
      <c r="E296" s="52"/>
      <c r="F296" s="52"/>
      <c r="G296" s="41"/>
      <c r="H296" s="42"/>
      <c r="I296" s="42"/>
      <c r="J296" s="42"/>
      <c r="K296" s="42"/>
      <c r="L296" s="42"/>
      <c r="M296" s="113"/>
      <c r="N296" s="42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</row>
    <row r="297" spans="1:62" x14ac:dyDescent="0.25">
      <c r="A297" s="40"/>
      <c r="B297" s="40"/>
      <c r="C297" s="40"/>
      <c r="D297" s="40"/>
      <c r="E297" s="52"/>
      <c r="F297" s="52"/>
      <c r="G297" s="41"/>
      <c r="H297" s="42"/>
      <c r="I297" s="42"/>
      <c r="J297" s="42"/>
      <c r="K297" s="42"/>
      <c r="L297" s="42"/>
      <c r="M297" s="113"/>
      <c r="N297" s="42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</row>
    <row r="298" spans="1:62" x14ac:dyDescent="0.2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5"/>
      <c r="N298" s="11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</row>
    <row r="299" spans="1:62" x14ac:dyDescent="0.25">
      <c r="A299" s="221" t="s">
        <v>145</v>
      </c>
      <c r="B299" s="221"/>
      <c r="C299" s="221"/>
      <c r="D299" s="221"/>
      <c r="E299" s="221"/>
      <c r="F299" s="221"/>
      <c r="G299" s="116">
        <f>G55+G258</f>
        <v>14892170.400000002</v>
      </c>
      <c r="H299" s="116">
        <f>H55+H258</f>
        <v>15720278.18</v>
      </c>
      <c r="I299" s="116">
        <f>I55+I258</f>
        <v>16548512.59</v>
      </c>
      <c r="J299" s="116">
        <f>I299/7.5345</f>
        <v>2196365.0660295971</v>
      </c>
      <c r="K299" s="116">
        <f>K55+K258</f>
        <v>16548512.59</v>
      </c>
      <c r="L299" s="116">
        <f t="shared" si="33"/>
        <v>75010.125715707429</v>
      </c>
      <c r="M299" s="116">
        <f>M55+M258</f>
        <v>16548512.59</v>
      </c>
      <c r="N299" s="116">
        <f>N55+N258</f>
        <v>2271375.1917453045</v>
      </c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</row>
    <row r="300" spans="1:62" x14ac:dyDescent="0.25"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</row>
    <row r="301" spans="1:62" x14ac:dyDescent="0.25"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</row>
    <row r="302" spans="1:62" x14ac:dyDescent="0.25"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</row>
    <row r="303" spans="1:62" x14ac:dyDescent="0.25"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</row>
    <row r="304" spans="1:62" x14ac:dyDescent="0.25"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</row>
    <row r="305" spans="15:62" x14ac:dyDescent="0.25"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</row>
    <row r="306" spans="15:62" x14ac:dyDescent="0.25"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</row>
    <row r="307" spans="15:62" x14ac:dyDescent="0.25"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</row>
    <row r="308" spans="15:62" x14ac:dyDescent="0.25"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</row>
    <row r="309" spans="15:62" x14ac:dyDescent="0.25"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</row>
    <row r="310" spans="15:62" x14ac:dyDescent="0.25"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</row>
    <row r="311" spans="15:62" x14ac:dyDescent="0.25"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H311" s="184"/>
      <c r="BI311" s="184"/>
      <c r="BJ311" s="184"/>
    </row>
    <row r="312" spans="15:62" x14ac:dyDescent="0.25"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</row>
    <row r="313" spans="15:62" x14ac:dyDescent="0.25"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</row>
    <row r="314" spans="15:62" x14ac:dyDescent="0.25"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</row>
    <row r="315" spans="15:62" x14ac:dyDescent="0.25"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</row>
    <row r="316" spans="15:62" x14ac:dyDescent="0.25"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</row>
    <row r="317" spans="15:62" x14ac:dyDescent="0.25"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</row>
    <row r="318" spans="15:62" x14ac:dyDescent="0.25"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</row>
    <row r="319" spans="15:62" x14ac:dyDescent="0.25"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</row>
    <row r="320" spans="15:62" x14ac:dyDescent="0.25"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</row>
    <row r="321" spans="15:62" x14ac:dyDescent="0.25"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</row>
    <row r="322" spans="15:62" x14ac:dyDescent="0.25"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</row>
    <row r="323" spans="15:62" x14ac:dyDescent="0.25"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</row>
    <row r="324" spans="15:62" x14ac:dyDescent="0.25"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  <c r="AW324" s="184"/>
      <c r="AX324" s="184"/>
      <c r="AY324" s="184"/>
      <c r="AZ324" s="184"/>
      <c r="BA324" s="184"/>
      <c r="BB324" s="184"/>
      <c r="BC324" s="184"/>
      <c r="BD324" s="184"/>
      <c r="BE324" s="184"/>
      <c r="BF324" s="184"/>
      <c r="BG324" s="184"/>
      <c r="BH324" s="184"/>
      <c r="BI324" s="184"/>
      <c r="BJ324" s="184"/>
    </row>
    <row r="325" spans="15:62" x14ac:dyDescent="0.25"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  <c r="AW325" s="184"/>
      <c r="AX325" s="184"/>
      <c r="AY325" s="184"/>
      <c r="AZ325" s="184"/>
      <c r="BA325" s="184"/>
      <c r="BB325" s="184"/>
      <c r="BC325" s="184"/>
      <c r="BD325" s="184"/>
      <c r="BE325" s="184"/>
      <c r="BF325" s="184"/>
      <c r="BG325" s="184"/>
      <c r="BH325" s="184"/>
      <c r="BI325" s="184"/>
      <c r="BJ325" s="184"/>
    </row>
    <row r="326" spans="15:62" x14ac:dyDescent="0.25"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  <c r="AW326" s="184"/>
      <c r="AX326" s="184"/>
      <c r="AY326" s="184"/>
      <c r="AZ326" s="184"/>
      <c r="BA326" s="184"/>
      <c r="BB326" s="184"/>
      <c r="BC326" s="184"/>
      <c r="BD326" s="184"/>
      <c r="BE326" s="184"/>
      <c r="BF326" s="184"/>
      <c r="BG326" s="184"/>
      <c r="BH326" s="184"/>
      <c r="BI326" s="184"/>
      <c r="BJ326" s="184"/>
    </row>
    <row r="327" spans="15:62" x14ac:dyDescent="0.25"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</row>
    <row r="328" spans="15:62" x14ac:dyDescent="0.25"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184"/>
      <c r="AY328" s="184"/>
      <c r="AZ328" s="184"/>
      <c r="BA328" s="184"/>
      <c r="BB328" s="184"/>
      <c r="BC328" s="184"/>
      <c r="BD328" s="184"/>
      <c r="BE328" s="184"/>
      <c r="BF328" s="184"/>
      <c r="BG328" s="184"/>
      <c r="BH328" s="184"/>
      <c r="BI328" s="184"/>
      <c r="BJ328" s="184"/>
    </row>
    <row r="329" spans="15:62" x14ac:dyDescent="0.25"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</row>
    <row r="330" spans="15:62" x14ac:dyDescent="0.25"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</row>
    <row r="331" spans="15:62" x14ac:dyDescent="0.25"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</row>
    <row r="332" spans="15:62" x14ac:dyDescent="0.25"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</row>
    <row r="333" spans="15:62" x14ac:dyDescent="0.25"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</row>
    <row r="334" spans="15:62" x14ac:dyDescent="0.25"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</row>
    <row r="335" spans="15:62" x14ac:dyDescent="0.25"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</row>
    <row r="336" spans="15:62" x14ac:dyDescent="0.25"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</row>
    <row r="337" spans="15:62" x14ac:dyDescent="0.25"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</row>
    <row r="338" spans="15:62" x14ac:dyDescent="0.25"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</row>
    <row r="339" spans="15:62" x14ac:dyDescent="0.25"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</row>
    <row r="340" spans="15:62" x14ac:dyDescent="0.25"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</row>
    <row r="341" spans="15:62" x14ac:dyDescent="0.25"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</row>
    <row r="342" spans="15:62" x14ac:dyDescent="0.25"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</row>
    <row r="343" spans="15:62" x14ac:dyDescent="0.25"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  <c r="BA343" s="184"/>
      <c r="BB343" s="184"/>
      <c r="BC343" s="184"/>
      <c r="BD343" s="184"/>
      <c r="BE343" s="184"/>
      <c r="BF343" s="184"/>
      <c r="BG343" s="184"/>
      <c r="BH343" s="184"/>
      <c r="BI343" s="184"/>
      <c r="BJ343" s="184"/>
    </row>
    <row r="344" spans="15:62" x14ac:dyDescent="0.25"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</row>
    <row r="345" spans="15:62" x14ac:dyDescent="0.25"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  <c r="BA345" s="184"/>
      <c r="BB345" s="184"/>
      <c r="BC345" s="184"/>
      <c r="BD345" s="184"/>
      <c r="BE345" s="184"/>
      <c r="BF345" s="184"/>
      <c r="BG345" s="184"/>
      <c r="BH345" s="184"/>
      <c r="BI345" s="184"/>
      <c r="BJ345" s="184"/>
    </row>
    <row r="346" spans="15:62" x14ac:dyDescent="0.25"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  <c r="BA346" s="184"/>
      <c r="BB346" s="184"/>
      <c r="BC346" s="184"/>
      <c r="BD346" s="184"/>
      <c r="BE346" s="184"/>
      <c r="BF346" s="184"/>
      <c r="BG346" s="184"/>
      <c r="BH346" s="184"/>
      <c r="BI346" s="184"/>
      <c r="BJ346" s="184"/>
    </row>
    <row r="347" spans="15:62" x14ac:dyDescent="0.25"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</row>
    <row r="348" spans="15:62" x14ac:dyDescent="0.25"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</row>
    <row r="349" spans="15:62" x14ac:dyDescent="0.25"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</row>
    <row r="350" spans="15:62" x14ac:dyDescent="0.25"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</row>
    <row r="351" spans="15:62" x14ac:dyDescent="0.25"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  <c r="AW351" s="184"/>
      <c r="AX351" s="184"/>
      <c r="AY351" s="184"/>
      <c r="AZ351" s="184"/>
      <c r="BA351" s="184"/>
      <c r="BB351" s="184"/>
      <c r="BC351" s="184"/>
      <c r="BD351" s="184"/>
      <c r="BE351" s="184"/>
      <c r="BF351" s="184"/>
      <c r="BG351" s="184"/>
      <c r="BH351" s="184"/>
      <c r="BI351" s="184"/>
      <c r="BJ351" s="184"/>
    </row>
    <row r="352" spans="15:62" x14ac:dyDescent="0.25"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  <c r="AW352" s="184"/>
      <c r="AX352" s="184"/>
      <c r="AY352" s="184"/>
      <c r="AZ352" s="184"/>
      <c r="BA352" s="184"/>
      <c r="BB352" s="184"/>
      <c r="BC352" s="184"/>
      <c r="BD352" s="184"/>
      <c r="BE352" s="184"/>
      <c r="BF352" s="184"/>
      <c r="BG352" s="184"/>
      <c r="BH352" s="184"/>
      <c r="BI352" s="184"/>
      <c r="BJ352" s="184"/>
    </row>
    <row r="353" spans="15:62" x14ac:dyDescent="0.25"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  <c r="AW353" s="184"/>
      <c r="AX353" s="184"/>
      <c r="AY353" s="184"/>
      <c r="AZ353" s="184"/>
      <c r="BA353" s="184"/>
      <c r="BB353" s="184"/>
      <c r="BC353" s="184"/>
      <c r="BD353" s="184"/>
      <c r="BE353" s="184"/>
      <c r="BF353" s="184"/>
      <c r="BG353" s="184"/>
      <c r="BH353" s="184"/>
      <c r="BI353" s="184"/>
      <c r="BJ353" s="184"/>
    </row>
    <row r="354" spans="15:62" x14ac:dyDescent="0.25"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</row>
    <row r="355" spans="15:62" x14ac:dyDescent="0.25"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</row>
    <row r="356" spans="15:62" x14ac:dyDescent="0.25"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</row>
    <row r="357" spans="15:62" x14ac:dyDescent="0.25"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</row>
    <row r="358" spans="15:62" x14ac:dyDescent="0.25"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</row>
    <row r="359" spans="15:62" x14ac:dyDescent="0.25"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</row>
    <row r="360" spans="15:62" x14ac:dyDescent="0.25"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</row>
    <row r="361" spans="15:62" x14ac:dyDescent="0.25"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</row>
    <row r="362" spans="15:62" x14ac:dyDescent="0.25"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</row>
    <row r="363" spans="15:62" x14ac:dyDescent="0.25"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</row>
    <row r="364" spans="15:62" x14ac:dyDescent="0.25"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</row>
    <row r="365" spans="15:62" x14ac:dyDescent="0.25"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</row>
    <row r="366" spans="15:62" x14ac:dyDescent="0.25"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</row>
    <row r="367" spans="15:62" x14ac:dyDescent="0.25"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</row>
    <row r="368" spans="15:62" x14ac:dyDescent="0.25"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</row>
  </sheetData>
  <mergeCells count="7">
    <mergeCell ref="A299:F299"/>
    <mergeCell ref="A1:N1"/>
    <mergeCell ref="A3:N3"/>
    <mergeCell ref="A5:N5"/>
    <mergeCell ref="A7:N7"/>
    <mergeCell ref="A48:F48"/>
    <mergeCell ref="A52:N52"/>
  </mergeCells>
  <pageMargins left="0.70826771653543308" right="0.70826771653543308" top="1.1417322834645671" bottom="1.1417322834645671" header="0.74803149606299213" footer="0.74803149606299213"/>
  <pageSetup paperSize="9" scale="87" fitToHeight="0" orientation="landscape" verticalDpi="0" r:id="rId1"/>
  <headerFooter alignWithMargins="0"/>
  <rowBreaks count="1" manualBreakCount="1">
    <brk id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2" zoomScaleNormal="100" workbookViewId="0">
      <selection activeCell="E25" sqref="E25"/>
    </sheetView>
  </sheetViews>
  <sheetFormatPr defaultRowHeight="15" x14ac:dyDescent="0.25"/>
  <cols>
    <col min="1" max="1" width="51" customWidth="1"/>
    <col min="2" max="4" width="26.7109375" hidden="1" customWidth="1"/>
    <col min="5" max="5" width="26.7109375" customWidth="1"/>
    <col min="6" max="6" width="26.7109375" hidden="1" customWidth="1"/>
    <col min="7" max="7" width="26.7109375" customWidth="1"/>
    <col min="8" max="8" width="26.7109375" hidden="1" customWidth="1"/>
    <col min="9" max="9" width="24" customWidth="1"/>
    <col min="10" max="1022" width="9" customWidth="1"/>
    <col min="1023" max="1023" width="9.140625" customWidth="1"/>
  </cols>
  <sheetData>
    <row r="1" spans="1:9" ht="42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</row>
    <row r="2" spans="1:9" ht="18" customHeight="1" x14ac:dyDescent="0.25">
      <c r="A2" s="1"/>
      <c r="B2" s="1"/>
      <c r="C2" s="1"/>
      <c r="D2" s="1"/>
      <c r="E2" s="1"/>
      <c r="F2" s="1"/>
      <c r="G2" s="1"/>
      <c r="H2" s="1"/>
    </row>
    <row r="3" spans="1:9" ht="15.75" x14ac:dyDescent="0.25">
      <c r="A3" s="216" t="s">
        <v>0</v>
      </c>
      <c r="B3" s="216"/>
      <c r="C3" s="216"/>
      <c r="D3" s="216"/>
      <c r="E3" s="216"/>
      <c r="F3" s="216"/>
      <c r="G3" s="216"/>
      <c r="H3" s="216"/>
      <c r="I3" s="216"/>
    </row>
    <row r="4" spans="1:9" ht="18" x14ac:dyDescent="0.25">
      <c r="A4" s="1"/>
      <c r="B4" s="1"/>
      <c r="C4" s="1"/>
      <c r="D4" s="1"/>
      <c r="E4" s="1"/>
      <c r="F4" s="2"/>
      <c r="G4" s="2"/>
      <c r="H4" s="2"/>
    </row>
    <row r="5" spans="1:9" ht="18" customHeight="1" x14ac:dyDescent="0.25">
      <c r="A5" s="216" t="s">
        <v>26</v>
      </c>
      <c r="B5" s="216"/>
      <c r="C5" s="216"/>
      <c r="D5" s="216"/>
      <c r="E5" s="216"/>
      <c r="F5" s="216"/>
      <c r="G5" s="216"/>
      <c r="H5" s="216"/>
      <c r="I5" s="216"/>
    </row>
    <row r="6" spans="1:9" ht="18" x14ac:dyDescent="0.25">
      <c r="A6" s="1"/>
      <c r="B6" s="1"/>
      <c r="C6" s="1"/>
      <c r="D6" s="1"/>
      <c r="E6" s="1"/>
      <c r="F6" s="2"/>
      <c r="G6" s="2"/>
      <c r="H6" s="2"/>
    </row>
    <row r="7" spans="1:9" ht="15.75" customHeight="1" x14ac:dyDescent="0.25">
      <c r="A7" s="216" t="s">
        <v>146</v>
      </c>
      <c r="B7" s="216"/>
      <c r="C7" s="216"/>
      <c r="D7" s="216"/>
      <c r="E7" s="216"/>
      <c r="F7" s="216"/>
      <c r="G7" s="216"/>
      <c r="H7" s="216"/>
      <c r="I7" s="216"/>
    </row>
    <row r="8" spans="1:9" ht="18" x14ac:dyDescent="0.25">
      <c r="A8" s="1"/>
      <c r="B8" s="1"/>
      <c r="C8" s="1"/>
      <c r="D8" s="1"/>
      <c r="E8" s="1"/>
      <c r="F8" s="2"/>
      <c r="G8" s="2"/>
      <c r="H8" s="2"/>
    </row>
    <row r="9" spans="1:9" ht="25.5" x14ac:dyDescent="0.25">
      <c r="A9" s="31" t="s">
        <v>147</v>
      </c>
      <c r="B9" s="32" t="s">
        <v>14</v>
      </c>
      <c r="C9" s="31" t="s">
        <v>15</v>
      </c>
      <c r="D9" s="31" t="s">
        <v>2</v>
      </c>
      <c r="E9" s="32" t="s">
        <v>3</v>
      </c>
      <c r="F9" s="31" t="s">
        <v>4</v>
      </c>
      <c r="G9" s="32" t="s">
        <v>246</v>
      </c>
      <c r="H9" s="31" t="s">
        <v>5</v>
      </c>
      <c r="I9" s="32" t="s">
        <v>252</v>
      </c>
    </row>
    <row r="10" spans="1:9" s="64" customFormat="1" ht="15.75" customHeight="1" x14ac:dyDescent="0.25">
      <c r="A10" s="33" t="s">
        <v>148</v>
      </c>
      <c r="B10" s="34">
        <f>B11</f>
        <v>14892170.4</v>
      </c>
      <c r="C10" s="34">
        <f>C11</f>
        <v>15720278.18</v>
      </c>
      <c r="D10" s="34">
        <f>D11</f>
        <v>16548512.59</v>
      </c>
      <c r="E10" s="34">
        <f>D10/7.5345</f>
        <v>2196365.0660295971</v>
      </c>
      <c r="F10" s="34">
        <f t="shared" ref="F10:F19" si="0">D10</f>
        <v>16548512.59</v>
      </c>
      <c r="G10" s="34">
        <f>I10-E10</f>
        <v>75010.119314487092</v>
      </c>
      <c r="H10" s="34">
        <f t="shared" ref="H10:H19" si="1">F10</f>
        <v>16548512.59</v>
      </c>
      <c r="I10" s="34">
        <f>I11</f>
        <v>2271375.1853440842</v>
      </c>
    </row>
    <row r="11" spans="1:9" s="64" customFormat="1" ht="15.75" customHeight="1" x14ac:dyDescent="0.25">
      <c r="A11" s="35" t="s">
        <v>149</v>
      </c>
      <c r="B11" s="36">
        <f>B12+B14+B16+B18</f>
        <v>14892170.4</v>
      </c>
      <c r="C11" s="36">
        <f>C12+C14+C16+C18</f>
        <v>15720278.18</v>
      </c>
      <c r="D11" s="36">
        <f>D12+D14+D16+D18</f>
        <v>16548512.59</v>
      </c>
      <c r="E11" s="36">
        <f>D11/7.5345</f>
        <v>2196365.0660295971</v>
      </c>
      <c r="F11" s="36">
        <f t="shared" si="0"/>
        <v>16548512.59</v>
      </c>
      <c r="G11" s="36">
        <f t="shared" ref="G11:G19" si="2">I11-E11</f>
        <v>75010.119314487092</v>
      </c>
      <c r="H11" s="36">
        <f t="shared" si="1"/>
        <v>16548512.59</v>
      </c>
      <c r="I11" s="36">
        <f>I12+I14+I16+I18</f>
        <v>2271375.1853440842</v>
      </c>
    </row>
    <row r="12" spans="1:9" s="64" customFormat="1" x14ac:dyDescent="0.25">
      <c r="A12" s="50" t="s">
        <v>150</v>
      </c>
      <c r="B12" s="38">
        <v>14474112.41</v>
      </c>
      <c r="C12" s="117">
        <v>15137601.18</v>
      </c>
      <c r="D12" s="117">
        <f>D13</f>
        <v>16010152.15</v>
      </c>
      <c r="E12" s="38">
        <v>2128031.35</v>
      </c>
      <c r="F12" s="38">
        <f t="shared" si="0"/>
        <v>16010152.15</v>
      </c>
      <c r="G12" s="38">
        <f t="shared" si="2"/>
        <v>50581.189999999944</v>
      </c>
      <c r="H12" s="38">
        <f t="shared" si="1"/>
        <v>16010152.15</v>
      </c>
      <c r="I12" s="38">
        <f>I13</f>
        <v>2178612.54</v>
      </c>
    </row>
    <row r="13" spans="1:9" hidden="1" x14ac:dyDescent="0.25">
      <c r="A13" s="118" t="s">
        <v>151</v>
      </c>
      <c r="B13" s="41">
        <f>B10-B14-B16-B18</f>
        <v>14474112.41</v>
      </c>
      <c r="C13" s="41">
        <f>C10-C14-C16-C18</f>
        <v>15137601.18</v>
      </c>
      <c r="D13" s="42">
        <v>16010152.15</v>
      </c>
      <c r="E13" s="41">
        <v>2128031.35</v>
      </c>
      <c r="F13" s="41">
        <f t="shared" si="0"/>
        <v>16010152.15</v>
      </c>
      <c r="G13" s="41">
        <f t="shared" si="2"/>
        <v>50581.189999999944</v>
      </c>
      <c r="H13" s="41">
        <f t="shared" si="1"/>
        <v>16010152.15</v>
      </c>
      <c r="I13" s="41">
        <v>2178612.54</v>
      </c>
    </row>
    <row r="14" spans="1:9" x14ac:dyDescent="0.25">
      <c r="A14" s="50" t="s">
        <v>152</v>
      </c>
      <c r="B14" s="38">
        <f>B15</f>
        <v>157446.49</v>
      </c>
      <c r="C14" s="117">
        <f>C15</f>
        <v>242680</v>
      </c>
      <c r="D14" s="117">
        <f>D15</f>
        <v>258845</v>
      </c>
      <c r="E14" s="38">
        <f>D14/7.5345</f>
        <v>34354.635344083879</v>
      </c>
      <c r="F14" s="38">
        <f t="shared" si="0"/>
        <v>258845</v>
      </c>
      <c r="G14" s="38">
        <f t="shared" si="2"/>
        <v>0</v>
      </c>
      <c r="H14" s="38">
        <f t="shared" si="1"/>
        <v>258845</v>
      </c>
      <c r="I14" s="38">
        <f>I15</f>
        <v>34354.635344083879</v>
      </c>
    </row>
    <row r="15" spans="1:9" hidden="1" x14ac:dyDescent="0.25">
      <c r="A15" s="118" t="s">
        <v>153</v>
      </c>
      <c r="B15" s="41">
        <v>157446.49</v>
      </c>
      <c r="C15" s="41">
        <v>242680</v>
      </c>
      <c r="D15" s="41">
        <v>258845</v>
      </c>
      <c r="E15" s="41">
        <f>D15/7.5345</f>
        <v>34354.635344083879</v>
      </c>
      <c r="F15" s="41">
        <f t="shared" si="0"/>
        <v>258845</v>
      </c>
      <c r="G15" s="41">
        <f t="shared" si="2"/>
        <v>0</v>
      </c>
      <c r="H15" s="41">
        <f t="shared" si="1"/>
        <v>258845</v>
      </c>
      <c r="I15" s="41">
        <f>H15/7.5345</f>
        <v>34354.635344083879</v>
      </c>
    </row>
    <row r="16" spans="1:9" x14ac:dyDescent="0.25">
      <c r="A16" s="50" t="s">
        <v>154</v>
      </c>
      <c r="B16" s="38">
        <f>B17</f>
        <v>0</v>
      </c>
      <c r="C16" s="117">
        <f>C17</f>
        <v>0</v>
      </c>
      <c r="D16" s="117">
        <f>D17</f>
        <v>32500</v>
      </c>
      <c r="E16" s="38">
        <f>D16/7.5345</f>
        <v>4313.4912734753461</v>
      </c>
      <c r="F16" s="38">
        <f t="shared" si="0"/>
        <v>32500</v>
      </c>
      <c r="G16" s="38">
        <f t="shared" si="2"/>
        <v>2023.0887265246538</v>
      </c>
      <c r="H16" s="38">
        <f t="shared" si="1"/>
        <v>32500</v>
      </c>
      <c r="I16" s="38">
        <f>I17</f>
        <v>6336.58</v>
      </c>
    </row>
    <row r="17" spans="1:9" hidden="1" x14ac:dyDescent="0.25">
      <c r="A17" s="118" t="s">
        <v>155</v>
      </c>
      <c r="B17" s="41">
        <v>0</v>
      </c>
      <c r="C17" s="41">
        <v>0</v>
      </c>
      <c r="D17" s="41">
        <v>32500</v>
      </c>
      <c r="E17" s="41">
        <f>D17/7.5345</f>
        <v>4313.4912734753461</v>
      </c>
      <c r="F17" s="41">
        <f t="shared" si="0"/>
        <v>32500</v>
      </c>
      <c r="G17" s="41">
        <f t="shared" si="2"/>
        <v>2023.0887265246538</v>
      </c>
      <c r="H17" s="41">
        <f t="shared" si="1"/>
        <v>32500</v>
      </c>
      <c r="I17" s="41">
        <v>6336.58</v>
      </c>
    </row>
    <row r="18" spans="1:9" x14ac:dyDescent="0.25">
      <c r="A18" s="50" t="s">
        <v>156</v>
      </c>
      <c r="B18" s="38">
        <f>B19</f>
        <v>260611.5</v>
      </c>
      <c r="C18" s="117">
        <f>C19</f>
        <v>339997</v>
      </c>
      <c r="D18" s="117">
        <f>D19</f>
        <v>247015.44</v>
      </c>
      <c r="E18" s="38">
        <v>29665.59</v>
      </c>
      <c r="F18" s="38">
        <f t="shared" si="0"/>
        <v>247015.44</v>
      </c>
      <c r="G18" s="38">
        <f t="shared" si="2"/>
        <v>22405.84</v>
      </c>
      <c r="H18" s="38">
        <f t="shared" si="1"/>
        <v>247015.44</v>
      </c>
      <c r="I18" s="38">
        <f>I19</f>
        <v>52071.43</v>
      </c>
    </row>
    <row r="19" spans="1:9" hidden="1" x14ac:dyDescent="0.25">
      <c r="A19" s="118" t="s">
        <v>157</v>
      </c>
      <c r="B19" s="41">
        <v>260611.5</v>
      </c>
      <c r="C19" s="41">
        <v>339997</v>
      </c>
      <c r="D19" s="41">
        <v>247015.44</v>
      </c>
      <c r="E19" s="41">
        <v>29665.59</v>
      </c>
      <c r="F19" s="41">
        <f t="shared" si="0"/>
        <v>247015.44</v>
      </c>
      <c r="G19" s="41">
        <f t="shared" si="2"/>
        <v>22405.84</v>
      </c>
      <c r="H19" s="41">
        <f t="shared" si="1"/>
        <v>247015.44</v>
      </c>
      <c r="I19" s="41">
        <v>52071.43</v>
      </c>
    </row>
    <row r="20" spans="1:9" x14ac:dyDescent="0.25">
      <c r="A20" s="118"/>
      <c r="B20" s="41"/>
      <c r="C20" s="41"/>
      <c r="D20" s="41"/>
      <c r="E20" s="41"/>
      <c r="F20" s="42"/>
      <c r="G20" s="41"/>
      <c r="H20" s="42"/>
      <c r="I20" s="41"/>
    </row>
  </sheetData>
  <mergeCells count="4">
    <mergeCell ref="A1:I1"/>
    <mergeCell ref="A3:I3"/>
    <mergeCell ref="A5:I5"/>
    <mergeCell ref="A7:I7"/>
  </mergeCells>
  <pageMargins left="0.70000000000000007" right="0.70000000000000007" top="1.1437007874015752" bottom="1.1437007874015752" header="0.75000000000000011" footer="0.75000000000000011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8"/>
  <sheetViews>
    <sheetView zoomScaleNormal="100" workbookViewId="0">
      <selection activeCell="A2" sqref="A2"/>
    </sheetView>
  </sheetViews>
  <sheetFormatPr defaultRowHeight="15" x14ac:dyDescent="0.25"/>
  <cols>
    <col min="1" max="1" width="7.85546875" customWidth="1"/>
    <col min="2" max="2" width="8.85546875" customWidth="1"/>
    <col min="3" max="3" width="5.7109375" customWidth="1"/>
    <col min="4" max="4" width="26.7109375" customWidth="1"/>
    <col min="5" max="7" width="26.7109375" hidden="1" customWidth="1"/>
    <col min="8" max="8" width="26.7109375" customWidth="1"/>
    <col min="9" max="9" width="26.7109375" hidden="1" customWidth="1"/>
    <col min="10" max="10" width="26.7109375" customWidth="1"/>
    <col min="11" max="11" width="26.7109375" hidden="1" customWidth="1"/>
    <col min="12" max="12" width="24" customWidth="1"/>
    <col min="13" max="62" width="9" customWidth="1"/>
    <col min="63" max="63" width="9.140625" customWidth="1"/>
  </cols>
  <sheetData>
    <row r="1" spans="1:64" ht="42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</row>
    <row r="2" spans="1:6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</row>
    <row r="3" spans="1:64" ht="15.75" customHeight="1" x14ac:dyDescent="0.2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</row>
    <row r="4" spans="1:64" ht="18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</row>
    <row r="5" spans="1:64" ht="18" customHeight="1" x14ac:dyDescent="0.25">
      <c r="A5" s="216" t="s">
        <v>158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</row>
    <row r="6" spans="1:64" ht="18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</row>
    <row r="7" spans="1:64" ht="25.5" x14ac:dyDescent="0.25">
      <c r="A7" s="31" t="s">
        <v>27</v>
      </c>
      <c r="B7" s="32" t="s">
        <v>28</v>
      </c>
      <c r="C7" s="32" t="s">
        <v>31</v>
      </c>
      <c r="D7" s="32" t="s">
        <v>159</v>
      </c>
      <c r="E7" s="32" t="s">
        <v>14</v>
      </c>
      <c r="F7" s="31" t="s">
        <v>15</v>
      </c>
      <c r="G7" s="31" t="s">
        <v>2</v>
      </c>
      <c r="H7" s="31" t="s">
        <v>3</v>
      </c>
      <c r="I7" s="31" t="s">
        <v>4</v>
      </c>
      <c r="J7" s="31" t="s">
        <v>246</v>
      </c>
      <c r="K7" s="31" t="s">
        <v>5</v>
      </c>
      <c r="L7" s="119" t="s">
        <v>252</v>
      </c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</row>
    <row r="8" spans="1:64" ht="25.5" x14ac:dyDescent="0.25">
      <c r="A8" s="33">
        <v>8</v>
      </c>
      <c r="B8" s="33"/>
      <c r="C8" s="33"/>
      <c r="D8" s="33" t="s">
        <v>160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184"/>
      <c r="BL8" s="184"/>
    </row>
    <row r="9" spans="1:64" x14ac:dyDescent="0.25">
      <c r="A9" s="35"/>
      <c r="B9" s="121">
        <v>84</v>
      </c>
      <c r="C9" s="121"/>
      <c r="D9" s="121" t="s">
        <v>161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184"/>
      <c r="BL9" s="184"/>
    </row>
    <row r="10" spans="1:64" ht="25.5" x14ac:dyDescent="0.25">
      <c r="A10" s="97"/>
      <c r="B10" s="97"/>
      <c r="C10" s="47" t="s">
        <v>162</v>
      </c>
      <c r="D10" s="57" t="s">
        <v>163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84"/>
      <c r="BL10" s="184"/>
    </row>
    <row r="11" spans="1:64" ht="25.5" x14ac:dyDescent="0.25">
      <c r="A11" s="100">
        <v>5</v>
      </c>
      <c r="B11" s="101"/>
      <c r="C11" s="101"/>
      <c r="D11" s="102" t="s">
        <v>164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184"/>
      <c r="BL11" s="184"/>
    </row>
    <row r="12" spans="1:64" ht="25.5" x14ac:dyDescent="0.25">
      <c r="A12" s="121"/>
      <c r="B12" s="121">
        <v>54</v>
      </c>
      <c r="C12" s="121"/>
      <c r="D12" s="124" t="s">
        <v>165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184"/>
      <c r="BL12" s="184"/>
    </row>
    <row r="13" spans="1:64" x14ac:dyDescent="0.25">
      <c r="A13" s="68"/>
      <c r="B13" s="68"/>
      <c r="C13" s="47" t="s">
        <v>68</v>
      </c>
      <c r="D13" s="47" t="s">
        <v>69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84"/>
      <c r="BL13" s="184"/>
    </row>
    <row r="14" spans="1:64" x14ac:dyDescent="0.25">
      <c r="A14" s="68"/>
      <c r="B14" s="68"/>
      <c r="C14" s="47" t="s">
        <v>166</v>
      </c>
      <c r="D14" s="47" t="s">
        <v>51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84"/>
      <c r="BL14" s="184"/>
    </row>
    <row r="15" spans="1:64" x14ac:dyDescent="0.25">
      <c r="A15" s="184"/>
      <c r="B15" s="184"/>
      <c r="C15" s="184"/>
      <c r="D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</row>
    <row r="16" spans="1:64" x14ac:dyDescent="0.25">
      <c r="A16" s="184"/>
      <c r="B16" s="184"/>
      <c r="C16" s="184"/>
      <c r="D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</row>
    <row r="17" spans="1:64" x14ac:dyDescent="0.25">
      <c r="A17" s="184"/>
      <c r="B17" s="184"/>
      <c r="C17" s="184"/>
      <c r="D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</row>
    <row r="18" spans="1:64" x14ac:dyDescent="0.25">
      <c r="A18" s="184"/>
      <c r="B18" s="184"/>
      <c r="C18" s="184"/>
      <c r="D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</row>
    <row r="19" spans="1:64" x14ac:dyDescent="0.25">
      <c r="A19" s="184"/>
      <c r="B19" s="184"/>
      <c r="C19" s="184"/>
      <c r="D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</row>
    <row r="20" spans="1:64" x14ac:dyDescent="0.25">
      <c r="A20" s="184"/>
      <c r="B20" s="184"/>
      <c r="C20" s="184"/>
      <c r="D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</row>
    <row r="21" spans="1:64" x14ac:dyDescent="0.25">
      <c r="A21" s="184"/>
      <c r="B21" s="184"/>
      <c r="C21" s="184"/>
      <c r="D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</row>
    <row r="22" spans="1:64" x14ac:dyDescent="0.25">
      <c r="A22" s="184"/>
      <c r="B22" s="184"/>
      <c r="C22" s="184"/>
      <c r="D22" s="184"/>
      <c r="F22" s="184"/>
      <c r="G22" s="184"/>
      <c r="H22" s="184"/>
      <c r="I22" s="184"/>
      <c r="J22" s="184"/>
      <c r="K22" s="20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</row>
    <row r="23" spans="1:64" x14ac:dyDescent="0.25">
      <c r="A23" s="184"/>
      <c r="B23" s="184"/>
      <c r="C23" s="184"/>
      <c r="D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</row>
    <row r="24" spans="1:64" x14ac:dyDescent="0.25">
      <c r="A24" s="184"/>
      <c r="B24" s="184"/>
      <c r="C24" s="184"/>
      <c r="D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</row>
    <row r="25" spans="1:64" x14ac:dyDescent="0.25">
      <c r="A25" s="184"/>
      <c r="B25" s="184"/>
      <c r="C25" s="184"/>
      <c r="D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</row>
    <row r="26" spans="1:64" x14ac:dyDescent="0.25">
      <c r="A26" s="184"/>
      <c r="B26" s="184"/>
      <c r="C26" s="184"/>
      <c r="D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</row>
    <row r="27" spans="1:64" x14ac:dyDescent="0.25">
      <c r="A27" s="184"/>
      <c r="B27" s="184"/>
      <c r="C27" s="184"/>
      <c r="D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</row>
    <row r="28" spans="1:64" x14ac:dyDescent="0.25">
      <c r="A28" s="184"/>
      <c r="B28" s="184"/>
      <c r="C28" s="184"/>
      <c r="D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</row>
    <row r="29" spans="1:64" x14ac:dyDescent="0.25">
      <c r="A29" s="184"/>
      <c r="B29" s="184"/>
      <c r="C29" s="184"/>
      <c r="D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</row>
    <row r="30" spans="1:64" x14ac:dyDescent="0.25">
      <c r="A30" s="184"/>
      <c r="B30" s="184"/>
      <c r="C30" s="184"/>
      <c r="D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</row>
    <row r="31" spans="1:64" x14ac:dyDescent="0.25">
      <c r="A31" s="184"/>
      <c r="B31" s="184"/>
      <c r="C31" s="184"/>
      <c r="D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</row>
    <row r="32" spans="1:64" x14ac:dyDescent="0.25">
      <c r="A32" s="184"/>
      <c r="B32" s="184"/>
      <c r="C32" s="184"/>
      <c r="D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</row>
    <row r="33" spans="1:56" x14ac:dyDescent="0.25">
      <c r="A33" s="184"/>
      <c r="B33" s="184"/>
      <c r="C33" s="184"/>
      <c r="D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</row>
    <row r="34" spans="1:56" x14ac:dyDescent="0.25">
      <c r="A34" s="184"/>
      <c r="B34" s="184"/>
      <c r="C34" s="184"/>
      <c r="D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</row>
    <row r="35" spans="1:56" x14ac:dyDescent="0.25">
      <c r="A35" s="184"/>
      <c r="B35" s="184"/>
      <c r="C35" s="184"/>
      <c r="D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</row>
    <row r="36" spans="1:56" x14ac:dyDescent="0.25">
      <c r="A36" s="184"/>
      <c r="B36" s="184"/>
      <c r="C36" s="184"/>
      <c r="D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</row>
    <row r="37" spans="1:56" x14ac:dyDescent="0.25">
      <c r="A37" s="184"/>
      <c r="B37" s="184"/>
      <c r="C37" s="184"/>
      <c r="D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</row>
    <row r="38" spans="1:56" x14ac:dyDescent="0.25">
      <c r="A38" s="184"/>
      <c r="B38" s="184"/>
      <c r="C38" s="184"/>
      <c r="D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</row>
    <row r="39" spans="1:56" x14ac:dyDescent="0.25">
      <c r="A39" s="184"/>
      <c r="B39" s="184"/>
      <c r="C39" s="184"/>
      <c r="D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</row>
    <row r="40" spans="1:56" x14ac:dyDescent="0.25">
      <c r="A40" s="184"/>
      <c r="B40" s="184"/>
      <c r="C40" s="184"/>
      <c r="D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</row>
    <row r="41" spans="1:56" x14ac:dyDescent="0.25">
      <c r="A41" s="184"/>
      <c r="B41" s="184"/>
      <c r="C41" s="184"/>
      <c r="D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</row>
    <row r="42" spans="1:56" x14ac:dyDescent="0.25">
      <c r="A42" s="184"/>
      <c r="B42" s="184"/>
      <c r="C42" s="184"/>
      <c r="D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</row>
    <row r="43" spans="1:56" x14ac:dyDescent="0.25">
      <c r="A43" s="184"/>
      <c r="B43" s="184"/>
      <c r="C43" s="184"/>
      <c r="D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</row>
    <row r="44" spans="1:56" x14ac:dyDescent="0.25">
      <c r="A44" s="184"/>
      <c r="B44" s="184"/>
      <c r="C44" s="184"/>
      <c r="D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</row>
    <row r="45" spans="1:56" x14ac:dyDescent="0.25">
      <c r="A45" s="184"/>
      <c r="B45" s="184"/>
      <c r="C45" s="184"/>
      <c r="D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</row>
    <row r="46" spans="1:56" x14ac:dyDescent="0.25">
      <c r="A46" s="184"/>
      <c r="B46" s="184"/>
      <c r="C46" s="184"/>
      <c r="D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</row>
    <row r="47" spans="1:56" x14ac:dyDescent="0.25">
      <c r="A47" s="184"/>
      <c r="B47" s="184"/>
      <c r="C47" s="184"/>
      <c r="D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</row>
    <row r="48" spans="1:56" x14ac:dyDescent="0.25">
      <c r="A48" s="184"/>
      <c r="B48" s="184"/>
      <c r="C48" s="184"/>
      <c r="D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</row>
    <row r="49" spans="1:56" x14ac:dyDescent="0.25">
      <c r="A49" s="184"/>
      <c r="B49" s="184"/>
      <c r="C49" s="184"/>
      <c r="D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</row>
    <row r="50" spans="1:56" x14ac:dyDescent="0.25">
      <c r="A50" s="184"/>
      <c r="B50" s="184"/>
      <c r="C50" s="184"/>
      <c r="D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</row>
    <row r="51" spans="1:56" x14ac:dyDescent="0.25">
      <c r="A51" s="184"/>
      <c r="B51" s="184"/>
      <c r="C51" s="184"/>
      <c r="D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</row>
    <row r="52" spans="1:56" x14ac:dyDescent="0.25">
      <c r="A52" s="184"/>
      <c r="B52" s="184"/>
      <c r="C52" s="184"/>
      <c r="D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</row>
    <row r="53" spans="1:56" x14ac:dyDescent="0.25">
      <c r="A53" s="184"/>
      <c r="B53" s="184"/>
      <c r="C53" s="184"/>
      <c r="D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</row>
    <row r="54" spans="1:56" x14ac:dyDescent="0.25">
      <c r="A54" s="184"/>
      <c r="B54" s="184"/>
      <c r="C54" s="184"/>
      <c r="D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</row>
    <row r="55" spans="1:56" x14ac:dyDescent="0.25">
      <c r="A55" s="184"/>
      <c r="B55" s="184"/>
      <c r="C55" s="184"/>
      <c r="D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</row>
    <row r="56" spans="1:56" x14ac:dyDescent="0.25">
      <c r="A56" s="184"/>
      <c r="B56" s="184"/>
      <c r="C56" s="184"/>
      <c r="D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</row>
    <row r="57" spans="1:56" x14ac:dyDescent="0.25">
      <c r="A57" s="184"/>
      <c r="B57" s="184"/>
      <c r="C57" s="184"/>
      <c r="D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</row>
    <row r="58" spans="1:56" x14ac:dyDescent="0.25">
      <c r="A58" s="184"/>
      <c r="B58" s="184"/>
      <c r="C58" s="184"/>
      <c r="D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</row>
    <row r="59" spans="1:56" x14ac:dyDescent="0.25">
      <c r="A59" s="184"/>
      <c r="B59" s="184"/>
      <c r="C59" s="184"/>
      <c r="D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</row>
    <row r="60" spans="1:56" x14ac:dyDescent="0.25">
      <c r="A60" s="184"/>
      <c r="B60" s="184"/>
      <c r="C60" s="184"/>
      <c r="D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</row>
    <row r="61" spans="1:56" x14ac:dyDescent="0.25">
      <c r="A61" s="184"/>
      <c r="B61" s="184"/>
      <c r="C61" s="184"/>
      <c r="D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</row>
    <row r="62" spans="1:56" x14ac:dyDescent="0.25">
      <c r="A62" s="184"/>
      <c r="B62" s="184"/>
      <c r="C62" s="184"/>
      <c r="D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</row>
    <row r="63" spans="1:56" x14ac:dyDescent="0.25">
      <c r="A63" s="184"/>
      <c r="B63" s="184"/>
      <c r="C63" s="184"/>
      <c r="D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</row>
    <row r="64" spans="1:56" x14ac:dyDescent="0.25">
      <c r="A64" s="184"/>
      <c r="B64" s="184"/>
      <c r="C64" s="184"/>
      <c r="D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</row>
    <row r="65" spans="1:56" x14ac:dyDescent="0.25">
      <c r="A65" s="184"/>
      <c r="B65" s="184"/>
      <c r="C65" s="184"/>
      <c r="D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</row>
    <row r="66" spans="1:56" x14ac:dyDescent="0.25">
      <c r="A66" s="184"/>
      <c r="B66" s="184"/>
      <c r="C66" s="184"/>
      <c r="D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</row>
    <row r="67" spans="1:56" x14ac:dyDescent="0.25">
      <c r="A67" s="184"/>
      <c r="B67" s="184"/>
      <c r="C67" s="184"/>
      <c r="D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</row>
    <row r="68" spans="1:56" x14ac:dyDescent="0.25">
      <c r="A68" s="184"/>
      <c r="B68" s="184"/>
      <c r="C68" s="184"/>
      <c r="D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</row>
    <row r="69" spans="1:56" x14ac:dyDescent="0.25">
      <c r="A69" s="184"/>
      <c r="B69" s="184"/>
      <c r="C69" s="184"/>
      <c r="D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</row>
    <row r="70" spans="1:56" x14ac:dyDescent="0.25">
      <c r="A70" s="184"/>
      <c r="B70" s="184"/>
      <c r="C70" s="184"/>
      <c r="D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</row>
    <row r="71" spans="1:56" x14ac:dyDescent="0.25">
      <c r="A71" s="184"/>
      <c r="B71" s="184"/>
      <c r="C71" s="184"/>
      <c r="D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</row>
    <row r="72" spans="1:56" x14ac:dyDescent="0.25">
      <c r="A72" s="184"/>
      <c r="B72" s="184"/>
      <c r="C72" s="184"/>
      <c r="D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</row>
    <row r="73" spans="1:56" x14ac:dyDescent="0.25">
      <c r="A73" s="184"/>
      <c r="B73" s="184"/>
      <c r="C73" s="184"/>
      <c r="D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</row>
    <row r="74" spans="1:56" x14ac:dyDescent="0.25">
      <c r="A74" s="184"/>
      <c r="B74" s="184"/>
      <c r="C74" s="184"/>
      <c r="D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</row>
    <row r="75" spans="1:56" x14ac:dyDescent="0.25">
      <c r="A75" s="184"/>
      <c r="B75" s="184"/>
      <c r="C75" s="184"/>
      <c r="D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</row>
    <row r="76" spans="1:56" x14ac:dyDescent="0.25">
      <c r="A76" s="184"/>
      <c r="B76" s="184"/>
      <c r="C76" s="184"/>
      <c r="D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</row>
    <row r="77" spans="1:56" x14ac:dyDescent="0.25">
      <c r="A77" s="184"/>
      <c r="B77" s="184"/>
      <c r="C77" s="184"/>
      <c r="D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</row>
    <row r="78" spans="1:56" x14ac:dyDescent="0.25">
      <c r="A78" s="184"/>
      <c r="B78" s="184"/>
      <c r="C78" s="184"/>
      <c r="D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</row>
    <row r="79" spans="1:56" x14ac:dyDescent="0.25">
      <c r="A79" s="184"/>
      <c r="B79" s="184"/>
      <c r="C79" s="184"/>
      <c r="D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</row>
    <row r="80" spans="1:56" x14ac:dyDescent="0.25">
      <c r="A80" s="184"/>
      <c r="B80" s="184"/>
      <c r="C80" s="184"/>
      <c r="D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</row>
    <row r="81" spans="1:56" x14ac:dyDescent="0.25">
      <c r="A81" s="184"/>
      <c r="B81" s="184"/>
      <c r="C81" s="184"/>
      <c r="D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</row>
    <row r="82" spans="1:56" x14ac:dyDescent="0.25">
      <c r="A82" s="184"/>
      <c r="B82" s="184"/>
      <c r="C82" s="184"/>
      <c r="D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</row>
    <row r="83" spans="1:56" x14ac:dyDescent="0.25">
      <c r="A83" s="184"/>
      <c r="B83" s="184"/>
      <c r="C83" s="184"/>
      <c r="D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</row>
    <row r="84" spans="1:56" x14ac:dyDescent="0.25">
      <c r="A84" s="184"/>
      <c r="B84" s="184"/>
      <c r="C84" s="184"/>
      <c r="D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</row>
    <row r="85" spans="1:56" x14ac:dyDescent="0.25">
      <c r="A85" s="184"/>
      <c r="B85" s="184"/>
      <c r="C85" s="184"/>
      <c r="D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</row>
    <row r="86" spans="1:56" x14ac:dyDescent="0.25">
      <c r="A86" s="184"/>
      <c r="B86" s="184"/>
      <c r="C86" s="184"/>
      <c r="D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</row>
    <row r="87" spans="1:56" x14ac:dyDescent="0.25">
      <c r="A87" s="184"/>
      <c r="B87" s="184"/>
      <c r="C87" s="184"/>
      <c r="D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</row>
    <row r="88" spans="1:56" x14ac:dyDescent="0.25">
      <c r="A88" s="184"/>
      <c r="B88" s="184"/>
      <c r="C88" s="184"/>
      <c r="D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</row>
    <row r="89" spans="1:56" x14ac:dyDescent="0.25">
      <c r="A89" s="184"/>
      <c r="B89" s="184"/>
      <c r="C89" s="184"/>
      <c r="D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</row>
    <row r="90" spans="1:56" x14ac:dyDescent="0.25">
      <c r="A90" s="184"/>
      <c r="B90" s="184"/>
      <c r="C90" s="184"/>
      <c r="D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</row>
    <row r="91" spans="1:56" x14ac:dyDescent="0.25">
      <c r="A91" s="184"/>
      <c r="B91" s="184"/>
      <c r="C91" s="184"/>
      <c r="D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</row>
    <row r="92" spans="1:56" x14ac:dyDescent="0.25">
      <c r="A92" s="184"/>
      <c r="B92" s="184"/>
      <c r="C92" s="184"/>
      <c r="D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</row>
    <row r="93" spans="1:56" x14ac:dyDescent="0.25">
      <c r="A93" s="184"/>
      <c r="B93" s="184"/>
      <c r="C93" s="184"/>
      <c r="D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</row>
    <row r="94" spans="1:56" x14ac:dyDescent="0.25">
      <c r="A94" s="184"/>
      <c r="B94" s="184"/>
      <c r="C94" s="184"/>
      <c r="D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</row>
    <row r="95" spans="1:56" x14ac:dyDescent="0.25">
      <c r="A95" s="184"/>
      <c r="B95" s="184"/>
      <c r="C95" s="184"/>
      <c r="D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</row>
    <row r="96" spans="1:56" x14ac:dyDescent="0.25">
      <c r="A96" s="184"/>
      <c r="B96" s="184"/>
      <c r="C96" s="184"/>
      <c r="D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</row>
    <row r="97" spans="1:56" x14ac:dyDescent="0.25">
      <c r="A97" s="184"/>
      <c r="B97" s="184"/>
      <c r="C97" s="184"/>
      <c r="D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</row>
    <row r="98" spans="1:56" x14ac:dyDescent="0.25">
      <c r="A98" s="184"/>
      <c r="B98" s="184"/>
      <c r="C98" s="184"/>
      <c r="D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</row>
    <row r="99" spans="1:56" x14ac:dyDescent="0.25">
      <c r="A99" s="184"/>
      <c r="B99" s="184"/>
      <c r="C99" s="184"/>
      <c r="D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</row>
    <row r="100" spans="1:56" x14ac:dyDescent="0.25">
      <c r="A100" s="184"/>
      <c r="B100" s="184"/>
      <c r="C100" s="184"/>
      <c r="D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</row>
    <row r="101" spans="1:56" x14ac:dyDescent="0.25">
      <c r="A101" s="184"/>
      <c r="B101" s="184"/>
      <c r="C101" s="184"/>
      <c r="D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</row>
    <row r="102" spans="1:56" x14ac:dyDescent="0.25">
      <c r="A102" s="184"/>
      <c r="B102" s="184"/>
      <c r="C102" s="184"/>
      <c r="D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</row>
    <row r="103" spans="1:56" x14ac:dyDescent="0.25">
      <c r="A103" s="184"/>
      <c r="B103" s="184"/>
      <c r="C103" s="184"/>
      <c r="D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</row>
    <row r="104" spans="1:56" x14ac:dyDescent="0.25">
      <c r="A104" s="184"/>
      <c r="B104" s="184"/>
      <c r="C104" s="184"/>
      <c r="D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</row>
    <row r="105" spans="1:56" x14ac:dyDescent="0.25">
      <c r="A105" s="184"/>
      <c r="B105" s="184"/>
      <c r="C105" s="184"/>
      <c r="D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</row>
    <row r="106" spans="1:56" x14ac:dyDescent="0.25">
      <c r="A106" s="184"/>
      <c r="B106" s="184"/>
      <c r="C106" s="184"/>
      <c r="D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</row>
    <row r="107" spans="1:56" x14ac:dyDescent="0.25">
      <c r="A107" s="184"/>
      <c r="B107" s="184"/>
      <c r="C107" s="184"/>
      <c r="D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</row>
    <row r="108" spans="1:56" x14ac:dyDescent="0.25">
      <c r="A108" s="184"/>
      <c r="B108" s="184"/>
      <c r="C108" s="184"/>
      <c r="D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</row>
    <row r="109" spans="1:56" x14ac:dyDescent="0.25">
      <c r="A109" s="184"/>
      <c r="B109" s="184"/>
      <c r="C109" s="184"/>
      <c r="D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</row>
    <row r="110" spans="1:56" x14ac:dyDescent="0.25">
      <c r="A110" s="184"/>
      <c r="B110" s="184"/>
      <c r="C110" s="184"/>
      <c r="D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</row>
    <row r="111" spans="1:56" x14ac:dyDescent="0.25">
      <c r="A111" s="184"/>
      <c r="B111" s="184"/>
      <c r="C111" s="184"/>
      <c r="D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</row>
    <row r="112" spans="1:56" x14ac:dyDescent="0.25">
      <c r="A112" s="184"/>
      <c r="B112" s="184"/>
      <c r="C112" s="184"/>
      <c r="D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</row>
    <row r="113" spans="1:56" x14ac:dyDescent="0.25">
      <c r="A113" s="184"/>
      <c r="B113" s="184"/>
      <c r="C113" s="184"/>
      <c r="D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</row>
    <row r="114" spans="1:56" x14ac:dyDescent="0.25">
      <c r="A114" s="184"/>
      <c r="B114" s="184"/>
      <c r="C114" s="184"/>
      <c r="D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</row>
    <row r="115" spans="1:56" x14ac:dyDescent="0.25">
      <c r="A115" s="184"/>
      <c r="B115" s="184"/>
      <c r="C115" s="184"/>
      <c r="D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</row>
    <row r="116" spans="1:56" x14ac:dyDescent="0.25">
      <c r="A116" s="184"/>
      <c r="B116" s="184"/>
      <c r="C116" s="184"/>
      <c r="D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</row>
    <row r="117" spans="1:56" x14ac:dyDescent="0.25">
      <c r="A117" s="184"/>
      <c r="B117" s="184"/>
      <c r="C117" s="184"/>
      <c r="D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</row>
    <row r="118" spans="1:56" x14ac:dyDescent="0.25">
      <c r="A118" s="184"/>
      <c r="B118" s="184"/>
      <c r="C118" s="184"/>
      <c r="D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</row>
    <row r="119" spans="1:56" x14ac:dyDescent="0.25">
      <c r="A119" s="184"/>
      <c r="B119" s="184"/>
      <c r="C119" s="184"/>
      <c r="D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</row>
    <row r="120" spans="1:56" x14ac:dyDescent="0.25">
      <c r="A120" s="184"/>
      <c r="B120" s="184"/>
      <c r="C120" s="184"/>
      <c r="D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</row>
    <row r="121" spans="1:56" x14ac:dyDescent="0.25"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</row>
    <row r="122" spans="1:56" x14ac:dyDescent="0.25"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</row>
    <row r="123" spans="1:56" x14ac:dyDescent="0.25"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</row>
    <row r="124" spans="1:56" x14ac:dyDescent="0.25"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</row>
    <row r="125" spans="1:56" x14ac:dyDescent="0.25"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</row>
    <row r="126" spans="1:56" x14ac:dyDescent="0.25"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</row>
    <row r="127" spans="1:56" x14ac:dyDescent="0.25"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</row>
    <row r="128" spans="1:56" x14ac:dyDescent="0.25"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</row>
  </sheetData>
  <mergeCells count="3">
    <mergeCell ref="A1:L1"/>
    <mergeCell ref="A3:L3"/>
    <mergeCell ref="A5:L5"/>
  </mergeCells>
  <pageMargins left="0.70000000000000007" right="0.70000000000000007" top="1.1437007874015752" bottom="1.1437007874015752" header="0.75000000000000011" footer="0.7500000000000001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83"/>
  <sheetViews>
    <sheetView topLeftCell="A392" zoomScaleNormal="100" workbookViewId="0">
      <selection activeCell="L400" sqref="L400"/>
    </sheetView>
  </sheetViews>
  <sheetFormatPr defaultRowHeight="15" x14ac:dyDescent="0.25"/>
  <cols>
    <col min="1" max="1" width="7.85546875" customWidth="1"/>
    <col min="2" max="2" width="8.85546875" customWidth="1"/>
    <col min="3" max="3" width="15.7109375" customWidth="1"/>
    <col min="4" max="4" width="35.140625" customWidth="1"/>
    <col min="5" max="7" width="26.7109375" hidden="1" customWidth="1"/>
    <col min="8" max="8" width="29.5703125" customWidth="1"/>
    <col min="9" max="9" width="26.7109375" hidden="1" customWidth="1"/>
    <col min="10" max="10" width="29.7109375" customWidth="1"/>
    <col min="11" max="11" width="26.7109375" hidden="1" customWidth="1"/>
    <col min="12" max="12" width="29.42578125" customWidth="1"/>
    <col min="13" max="14" width="9" customWidth="1"/>
    <col min="15" max="17" width="13.42578125" customWidth="1"/>
    <col min="18" max="18" width="10.140625" bestFit="1" customWidth="1"/>
    <col min="19" max="1022" width="9" customWidth="1"/>
    <col min="1023" max="1023" width="9.140625" customWidth="1"/>
  </cols>
  <sheetData>
    <row r="1" spans="1:62" ht="42" customHeight="1" x14ac:dyDescent="0.2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</row>
    <row r="2" spans="1:62" ht="18" x14ac:dyDescent="0.25">
      <c r="A2" s="1"/>
      <c r="B2" s="1"/>
      <c r="C2" s="1"/>
      <c r="D2" s="1"/>
      <c r="E2" s="1"/>
      <c r="F2" s="1"/>
      <c r="G2" s="1"/>
      <c r="H2" s="1"/>
      <c r="I2" s="2"/>
      <c r="J2" s="125"/>
      <c r="K2" s="2"/>
      <c r="L2" s="2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</row>
    <row r="3" spans="1:62" ht="18" customHeight="1" x14ac:dyDescent="0.25">
      <c r="A3" s="216" t="s">
        <v>167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</row>
    <row r="4" spans="1:62" ht="18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12" t="s">
        <v>273</v>
      </c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</row>
    <row r="5" spans="1:62" ht="25.5" x14ac:dyDescent="0.25">
      <c r="A5" s="224" t="s">
        <v>168</v>
      </c>
      <c r="B5" s="224"/>
      <c r="C5" s="224"/>
      <c r="D5" s="32" t="s">
        <v>159</v>
      </c>
      <c r="E5" s="32" t="s">
        <v>14</v>
      </c>
      <c r="F5" s="31" t="s">
        <v>15</v>
      </c>
      <c r="G5" s="31" t="s">
        <v>2</v>
      </c>
      <c r="H5" s="31" t="s">
        <v>272</v>
      </c>
      <c r="I5" s="31" t="s">
        <v>4</v>
      </c>
      <c r="J5" s="205" t="s">
        <v>246</v>
      </c>
      <c r="K5" s="31" t="s">
        <v>5</v>
      </c>
      <c r="L5" s="31" t="s">
        <v>252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</row>
    <row r="6" spans="1:62" ht="38.25" x14ac:dyDescent="0.25">
      <c r="A6" s="238" t="s">
        <v>267</v>
      </c>
      <c r="B6" s="239"/>
      <c r="C6" s="240"/>
      <c r="D6" s="210" t="s">
        <v>268</v>
      </c>
      <c r="E6" s="211"/>
      <c r="F6" s="211"/>
      <c r="G6" s="211"/>
      <c r="H6" s="211">
        <f>H7+H49</f>
        <v>155571.32</v>
      </c>
      <c r="I6" s="211"/>
      <c r="J6" s="211">
        <f>L6-H6</f>
        <v>8940.675230605877</v>
      </c>
      <c r="K6" s="211"/>
      <c r="L6" s="211">
        <f>L7+L49</f>
        <v>164511.99523060588</v>
      </c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</row>
    <row r="7" spans="1:62" ht="51" x14ac:dyDescent="0.25">
      <c r="A7" s="225" t="s">
        <v>169</v>
      </c>
      <c r="B7" s="225"/>
      <c r="C7" s="225"/>
      <c r="D7" s="126" t="s">
        <v>170</v>
      </c>
      <c r="E7" s="127">
        <f>E8+E41</f>
        <v>1154479.18</v>
      </c>
      <c r="F7" s="127">
        <f>F8+F41</f>
        <v>1154479.18</v>
      </c>
      <c r="G7" s="127">
        <f>G8+G41</f>
        <v>1172152.1499999999</v>
      </c>
      <c r="H7" s="127">
        <v>155571.32</v>
      </c>
      <c r="I7" s="127">
        <f t="shared" ref="I7:I38" si="0">G7</f>
        <v>1172152.1499999999</v>
      </c>
      <c r="J7" s="127">
        <f>L7-H7</f>
        <v>-8163.324769394123</v>
      </c>
      <c r="K7" s="127">
        <f t="shared" ref="K7:K38" si="1">I7</f>
        <v>1172152.1499999999</v>
      </c>
      <c r="L7" s="127">
        <f>L8+L41</f>
        <v>147407.99523060588</v>
      </c>
      <c r="M7" s="185"/>
      <c r="N7" s="185"/>
      <c r="O7" s="186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</row>
    <row r="8" spans="1:62" x14ac:dyDescent="0.25">
      <c r="A8" s="226" t="s">
        <v>171</v>
      </c>
      <c r="B8" s="226"/>
      <c r="C8" s="226"/>
      <c r="D8" s="128" t="s">
        <v>74</v>
      </c>
      <c r="E8" s="129">
        <f t="shared" ref="E8:G9" si="2">E9</f>
        <v>1048522</v>
      </c>
      <c r="F8" s="129">
        <f t="shared" si="2"/>
        <v>1048522</v>
      </c>
      <c r="G8" s="129">
        <f t="shared" si="2"/>
        <v>1067656.68</v>
      </c>
      <c r="H8" s="129">
        <f t="shared" ref="H8:H45" si="3">G8/7.5345</f>
        <v>141702.39299223569</v>
      </c>
      <c r="I8" s="129">
        <f t="shared" si="0"/>
        <v>1067656.68</v>
      </c>
      <c r="J8" s="129">
        <f t="shared" ref="J8:J78" si="4">L8-H8</f>
        <v>-8174.3977616298071</v>
      </c>
      <c r="K8" s="129">
        <f t="shared" si="1"/>
        <v>1067656.68</v>
      </c>
      <c r="L8" s="129">
        <f>L10</f>
        <v>133527.99523060588</v>
      </c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</row>
    <row r="9" spans="1:62" x14ac:dyDescent="0.25">
      <c r="A9" s="223" t="s">
        <v>269</v>
      </c>
      <c r="B9" s="223"/>
      <c r="C9" s="223"/>
      <c r="D9" s="130" t="s">
        <v>270</v>
      </c>
      <c r="E9" s="45">
        <f t="shared" si="2"/>
        <v>1048522</v>
      </c>
      <c r="F9" s="45">
        <f t="shared" si="2"/>
        <v>1048522</v>
      </c>
      <c r="G9" s="45">
        <f t="shared" si="2"/>
        <v>1067656.68</v>
      </c>
      <c r="H9" s="45">
        <f t="shared" si="3"/>
        <v>141702.39299223569</v>
      </c>
      <c r="I9" s="45">
        <f t="shared" si="0"/>
        <v>1067656.68</v>
      </c>
      <c r="J9" s="45">
        <f t="shared" si="4"/>
        <v>-8174.3977616298071</v>
      </c>
      <c r="K9" s="45">
        <f t="shared" si="1"/>
        <v>1067656.68</v>
      </c>
      <c r="L9" s="45">
        <f>L10</f>
        <v>133527.99523060588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</row>
    <row r="10" spans="1:62" x14ac:dyDescent="0.25">
      <c r="A10" s="241">
        <v>3</v>
      </c>
      <c r="B10" s="241"/>
      <c r="C10" s="241"/>
      <c r="D10" s="131" t="s">
        <v>74</v>
      </c>
      <c r="E10" s="34">
        <f>E11+E38</f>
        <v>1048522</v>
      </c>
      <c r="F10" s="34">
        <f>F11+F38</f>
        <v>1048522</v>
      </c>
      <c r="G10" s="34">
        <f>G11+G38</f>
        <v>1067656.68</v>
      </c>
      <c r="H10" s="34">
        <v>141702.39000000001</v>
      </c>
      <c r="I10" s="34">
        <f t="shared" si="0"/>
        <v>1067656.68</v>
      </c>
      <c r="J10" s="34">
        <f t="shared" si="4"/>
        <v>-8174.39476939413</v>
      </c>
      <c r="K10" s="34">
        <f t="shared" si="1"/>
        <v>1067656.68</v>
      </c>
      <c r="L10" s="34">
        <f>L11+L38</f>
        <v>133527.99523060588</v>
      </c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</row>
    <row r="11" spans="1:62" x14ac:dyDescent="0.25">
      <c r="A11" s="231">
        <v>32</v>
      </c>
      <c r="B11" s="231"/>
      <c r="C11" s="231"/>
      <c r="D11" s="78" t="s">
        <v>84</v>
      </c>
      <c r="E11" s="36">
        <f>E12+E17+E23+E32</f>
        <v>1035971.8</v>
      </c>
      <c r="F11" s="36">
        <f>F12+F17+F23+F32</f>
        <v>1039522</v>
      </c>
      <c r="G11" s="36">
        <f>G12+G17+G23+G32</f>
        <v>1056656.68</v>
      </c>
      <c r="H11" s="36">
        <v>140242.44</v>
      </c>
      <c r="I11" s="36">
        <f t="shared" si="0"/>
        <v>1056656.68</v>
      </c>
      <c r="J11" s="36">
        <f t="shared" si="4"/>
        <v>-8174.3956619550008</v>
      </c>
      <c r="K11" s="36">
        <f t="shared" si="1"/>
        <v>1056656.68</v>
      </c>
      <c r="L11" s="36">
        <f>L12+L17+L23+L32</f>
        <v>132068.044338045</v>
      </c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</row>
    <row r="12" spans="1:62" hidden="1" x14ac:dyDescent="0.25">
      <c r="A12" s="132">
        <v>321</v>
      </c>
      <c r="B12" s="133"/>
      <c r="C12" s="134"/>
      <c r="D12" s="65" t="s">
        <v>85</v>
      </c>
      <c r="E12" s="38">
        <f>SUM(E13:E16)</f>
        <v>344750</v>
      </c>
      <c r="F12" s="38">
        <f>SUM(F13:F16)</f>
        <v>383000</v>
      </c>
      <c r="G12" s="38">
        <f>SUM(G13:G16)</f>
        <v>380000</v>
      </c>
      <c r="H12" s="38">
        <f t="shared" si="3"/>
        <v>50434.667197557901</v>
      </c>
      <c r="I12" s="38">
        <f t="shared" si="0"/>
        <v>380000</v>
      </c>
      <c r="J12" s="38">
        <f t="shared" si="4"/>
        <v>-794.08650939014478</v>
      </c>
      <c r="K12" s="38">
        <f t="shared" si="1"/>
        <v>380000</v>
      </c>
      <c r="L12" s="38">
        <f>SUM(L13:L16)</f>
        <v>49640.580688167756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</row>
    <row r="13" spans="1:62" hidden="1" x14ac:dyDescent="0.25">
      <c r="A13" s="135">
        <v>3211</v>
      </c>
      <c r="B13" s="136"/>
      <c r="C13" s="137"/>
      <c r="D13" s="66" t="s">
        <v>86</v>
      </c>
      <c r="E13" s="41">
        <v>30984.77</v>
      </c>
      <c r="F13" s="42">
        <v>7000</v>
      </c>
      <c r="G13" s="41">
        <v>7000</v>
      </c>
      <c r="H13" s="41">
        <f t="shared" si="3"/>
        <v>929.05965890238235</v>
      </c>
      <c r="I13" s="41">
        <f t="shared" si="0"/>
        <v>7000</v>
      </c>
      <c r="J13" s="41">
        <f t="shared" si="4"/>
        <v>-239.34965890238232</v>
      </c>
      <c r="K13" s="41">
        <f t="shared" si="1"/>
        <v>7000</v>
      </c>
      <c r="L13" s="41">
        <v>689.71</v>
      </c>
      <c r="M13" s="184"/>
      <c r="N13" s="184"/>
      <c r="O13" s="184"/>
      <c r="P13" s="192"/>
      <c r="Q13" s="192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</row>
    <row r="14" spans="1:62" ht="26.25" hidden="1" x14ac:dyDescent="0.25">
      <c r="A14" s="135">
        <v>3212</v>
      </c>
      <c r="B14" s="136"/>
      <c r="C14" s="137"/>
      <c r="D14" s="66" t="s">
        <v>87</v>
      </c>
      <c r="E14" s="41">
        <v>307109.23</v>
      </c>
      <c r="F14" s="42">
        <v>370000</v>
      </c>
      <c r="G14" s="41">
        <v>365000</v>
      </c>
      <c r="H14" s="41">
        <f t="shared" si="3"/>
        <v>48443.825071338506</v>
      </c>
      <c r="I14" s="41">
        <f t="shared" si="0"/>
        <v>365000</v>
      </c>
      <c r="J14" s="41">
        <f t="shared" si="4"/>
        <v>0</v>
      </c>
      <c r="K14" s="41">
        <f t="shared" si="1"/>
        <v>365000</v>
      </c>
      <c r="L14" s="41">
        <f t="shared" ref="L14:L40" si="5">K14/7.5345</f>
        <v>48443.825071338506</v>
      </c>
      <c r="M14" s="184"/>
      <c r="N14" s="184"/>
      <c r="O14" s="184"/>
      <c r="P14" s="192"/>
      <c r="Q14" s="192"/>
      <c r="R14" s="192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</row>
    <row r="15" spans="1:62" hidden="1" x14ac:dyDescent="0.25">
      <c r="A15" s="135">
        <v>3213</v>
      </c>
      <c r="B15" s="136"/>
      <c r="C15" s="137"/>
      <c r="D15" s="66" t="s">
        <v>88</v>
      </c>
      <c r="E15" s="41">
        <v>2000</v>
      </c>
      <c r="F15" s="42">
        <v>2000</v>
      </c>
      <c r="G15" s="41">
        <v>2000</v>
      </c>
      <c r="H15" s="41">
        <f t="shared" si="3"/>
        <v>265.44561682925212</v>
      </c>
      <c r="I15" s="41">
        <f t="shared" si="0"/>
        <v>2000</v>
      </c>
      <c r="J15" s="41">
        <f t="shared" si="4"/>
        <v>0</v>
      </c>
      <c r="K15" s="41">
        <f t="shared" si="1"/>
        <v>2000</v>
      </c>
      <c r="L15" s="41">
        <f t="shared" si="5"/>
        <v>265.44561682925212</v>
      </c>
      <c r="M15" s="184"/>
      <c r="N15" s="184"/>
      <c r="O15" s="192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</row>
    <row r="16" spans="1:62" hidden="1" x14ac:dyDescent="0.25">
      <c r="A16" s="135">
        <v>3214</v>
      </c>
      <c r="B16" s="136"/>
      <c r="C16" s="137"/>
      <c r="D16" s="66" t="s">
        <v>89</v>
      </c>
      <c r="E16" s="41">
        <v>4656</v>
      </c>
      <c r="F16" s="42">
        <v>4000</v>
      </c>
      <c r="G16" s="41">
        <v>6000</v>
      </c>
      <c r="H16" s="41">
        <f t="shared" si="3"/>
        <v>796.33685048775624</v>
      </c>
      <c r="I16" s="41">
        <f t="shared" si="0"/>
        <v>6000</v>
      </c>
      <c r="J16" s="41">
        <f t="shared" si="4"/>
        <v>-554.73685048775621</v>
      </c>
      <c r="K16" s="41">
        <f t="shared" si="1"/>
        <v>6000</v>
      </c>
      <c r="L16" s="41">
        <v>241.6</v>
      </c>
      <c r="M16" s="184"/>
      <c r="N16" s="184"/>
      <c r="O16" s="184"/>
      <c r="P16" s="192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</row>
    <row r="17" spans="1:62" hidden="1" x14ac:dyDescent="0.25">
      <c r="A17" s="132">
        <v>322</v>
      </c>
      <c r="B17" s="133"/>
      <c r="C17" s="134"/>
      <c r="D17" s="80" t="s">
        <v>90</v>
      </c>
      <c r="E17" s="38">
        <f>SUM(E18:E22)</f>
        <v>478765.55</v>
      </c>
      <c r="F17" s="38">
        <f>SUM(F18:F22)</f>
        <v>458000</v>
      </c>
      <c r="G17" s="38">
        <f>SUM(G18:G22)</f>
        <v>478000</v>
      </c>
      <c r="H17" s="38">
        <f t="shared" si="3"/>
        <v>63441.502422191254</v>
      </c>
      <c r="I17" s="38">
        <f t="shared" si="0"/>
        <v>478000</v>
      </c>
      <c r="J17" s="38">
        <f t="shared" si="4"/>
        <v>-2525.8024221912565</v>
      </c>
      <c r="K17" s="38">
        <f t="shared" si="1"/>
        <v>478000</v>
      </c>
      <c r="L17" s="38">
        <f>SUM(L18:L22)</f>
        <v>60915.7</v>
      </c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</row>
    <row r="18" spans="1:62" ht="26.25" hidden="1" x14ac:dyDescent="0.25">
      <c r="A18" s="135">
        <v>3221</v>
      </c>
      <c r="B18" s="136"/>
      <c r="C18" s="137"/>
      <c r="D18" s="81" t="s">
        <v>91</v>
      </c>
      <c r="E18" s="41">
        <v>142869.48000000001</v>
      </c>
      <c r="F18" s="42">
        <v>140000</v>
      </c>
      <c r="G18" s="41">
        <v>155000</v>
      </c>
      <c r="H18" s="41">
        <f t="shared" si="3"/>
        <v>20572.035304267036</v>
      </c>
      <c r="I18" s="41">
        <f t="shared" si="0"/>
        <v>155000</v>
      </c>
      <c r="J18" s="41">
        <f t="shared" si="4"/>
        <v>-1505.3853042670344</v>
      </c>
      <c r="K18" s="41">
        <f t="shared" si="1"/>
        <v>155000</v>
      </c>
      <c r="L18" s="41">
        <v>19066.650000000001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</row>
    <row r="19" spans="1:62" hidden="1" x14ac:dyDescent="0.25">
      <c r="A19" s="135">
        <v>3222</v>
      </c>
      <c r="B19" s="136"/>
      <c r="C19" s="137"/>
      <c r="D19" s="81" t="s">
        <v>92</v>
      </c>
      <c r="E19" s="41">
        <v>7980.13</v>
      </c>
      <c r="F19" s="42">
        <v>10000</v>
      </c>
      <c r="G19" s="41">
        <v>8000</v>
      </c>
      <c r="H19" s="41">
        <f t="shared" si="3"/>
        <v>1061.7824673170085</v>
      </c>
      <c r="I19" s="41">
        <f t="shared" si="0"/>
        <v>8000</v>
      </c>
      <c r="J19" s="41">
        <f t="shared" si="4"/>
        <v>-74.402467317008472</v>
      </c>
      <c r="K19" s="41">
        <f t="shared" si="1"/>
        <v>8000</v>
      </c>
      <c r="L19" s="41">
        <v>987.38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</row>
    <row r="20" spans="1:62" hidden="1" x14ac:dyDescent="0.25">
      <c r="A20" s="135">
        <v>3223</v>
      </c>
      <c r="B20" s="136"/>
      <c r="C20" s="137"/>
      <c r="D20" s="81" t="s">
        <v>93</v>
      </c>
      <c r="E20" s="41">
        <v>309301.03000000003</v>
      </c>
      <c r="F20" s="42">
        <v>295000</v>
      </c>
      <c r="G20" s="41">
        <v>300000</v>
      </c>
      <c r="H20" s="41">
        <f t="shared" si="3"/>
        <v>39816.842524387816</v>
      </c>
      <c r="I20" s="41">
        <f t="shared" si="0"/>
        <v>300000</v>
      </c>
      <c r="J20" s="41">
        <f t="shared" si="4"/>
        <v>-2.5243878189940006E-3</v>
      </c>
      <c r="K20" s="41">
        <f t="shared" si="1"/>
        <v>300000</v>
      </c>
      <c r="L20" s="41">
        <v>39816.839999999997</v>
      </c>
      <c r="M20" s="184"/>
      <c r="N20" s="184"/>
      <c r="O20" s="184"/>
      <c r="P20" s="192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</row>
    <row r="21" spans="1:62" hidden="1" x14ac:dyDescent="0.25">
      <c r="A21" s="135">
        <v>3225</v>
      </c>
      <c r="B21" s="136"/>
      <c r="C21" s="137"/>
      <c r="D21" s="81" t="s">
        <v>95</v>
      </c>
      <c r="E21" s="41">
        <v>16907.919999999998</v>
      </c>
      <c r="F21" s="42">
        <v>10000</v>
      </c>
      <c r="G21" s="41">
        <v>10000</v>
      </c>
      <c r="H21" s="41">
        <f t="shared" si="3"/>
        <v>1327.2280841462605</v>
      </c>
      <c r="I21" s="41">
        <f t="shared" si="0"/>
        <v>10000</v>
      </c>
      <c r="J21" s="41">
        <f t="shared" si="4"/>
        <v>-666.62808414626045</v>
      </c>
      <c r="K21" s="41">
        <f t="shared" si="1"/>
        <v>10000</v>
      </c>
      <c r="L21" s="41">
        <v>660.6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</row>
    <row r="22" spans="1:62" ht="26.25" hidden="1" x14ac:dyDescent="0.25">
      <c r="A22" s="135">
        <v>3227</v>
      </c>
      <c r="B22" s="136"/>
      <c r="C22" s="137"/>
      <c r="D22" s="81" t="s">
        <v>96</v>
      </c>
      <c r="E22" s="41">
        <v>1706.99</v>
      </c>
      <c r="F22" s="42">
        <v>3000</v>
      </c>
      <c r="G22" s="41">
        <v>5000</v>
      </c>
      <c r="H22" s="41">
        <f t="shared" si="3"/>
        <v>663.61404207313024</v>
      </c>
      <c r="I22" s="41">
        <f t="shared" si="0"/>
        <v>5000</v>
      </c>
      <c r="J22" s="41">
        <f t="shared" si="4"/>
        <v>-279.38404207313022</v>
      </c>
      <c r="K22" s="41">
        <f t="shared" si="1"/>
        <v>5000</v>
      </c>
      <c r="L22" s="41">
        <v>384.23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</row>
    <row r="23" spans="1:62" hidden="1" x14ac:dyDescent="0.25">
      <c r="A23" s="132">
        <v>323</v>
      </c>
      <c r="B23" s="133"/>
      <c r="C23" s="134"/>
      <c r="D23" s="80" t="s">
        <v>97</v>
      </c>
      <c r="E23" s="38">
        <f>SUM(E24:E31)</f>
        <v>190706.25</v>
      </c>
      <c r="F23" s="38">
        <f>SUM(F24:F31)</f>
        <v>195000</v>
      </c>
      <c r="G23" s="38">
        <f>SUM(G24:G31)</f>
        <v>191600</v>
      </c>
      <c r="H23" s="38">
        <f t="shared" si="3"/>
        <v>25429.690092242352</v>
      </c>
      <c r="I23" s="38">
        <f t="shared" si="0"/>
        <v>191600</v>
      </c>
      <c r="J23" s="38">
        <f t="shared" si="4"/>
        <v>-4446.3064423651231</v>
      </c>
      <c r="K23" s="38">
        <f t="shared" si="1"/>
        <v>191600</v>
      </c>
      <c r="L23" s="38">
        <f>SUM(L24:L31)</f>
        <v>20983.383649877229</v>
      </c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</row>
    <row r="24" spans="1:62" hidden="1" x14ac:dyDescent="0.25">
      <c r="A24" s="135">
        <v>3231</v>
      </c>
      <c r="B24" s="136"/>
      <c r="C24" s="137"/>
      <c r="D24" s="81" t="s">
        <v>98</v>
      </c>
      <c r="E24" s="41">
        <v>31295.279999999999</v>
      </c>
      <c r="F24" s="42">
        <v>30000</v>
      </c>
      <c r="G24" s="41">
        <v>30000</v>
      </c>
      <c r="H24" s="41">
        <f t="shared" si="3"/>
        <v>3981.6842524387812</v>
      </c>
      <c r="I24" s="41">
        <f t="shared" si="0"/>
        <v>30000</v>
      </c>
      <c r="J24" s="41">
        <f t="shared" si="4"/>
        <v>0</v>
      </c>
      <c r="K24" s="41">
        <f t="shared" si="1"/>
        <v>30000</v>
      </c>
      <c r="L24" s="41">
        <f t="shared" si="5"/>
        <v>3981.6842524387812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</row>
    <row r="25" spans="1:62" hidden="1" x14ac:dyDescent="0.25">
      <c r="A25" s="135">
        <v>3233</v>
      </c>
      <c r="B25" s="136"/>
      <c r="C25" s="137"/>
      <c r="D25" s="81" t="s">
        <v>100</v>
      </c>
      <c r="E25" s="41">
        <v>5000</v>
      </c>
      <c r="F25" s="42">
        <v>4000</v>
      </c>
      <c r="G25" s="41">
        <v>1000</v>
      </c>
      <c r="H25" s="41">
        <f t="shared" si="3"/>
        <v>132.72280841462606</v>
      </c>
      <c r="I25" s="41">
        <f t="shared" si="0"/>
        <v>1000</v>
      </c>
      <c r="J25" s="41">
        <f t="shared" si="4"/>
        <v>0</v>
      </c>
      <c r="K25" s="41">
        <f t="shared" si="1"/>
        <v>1000</v>
      </c>
      <c r="L25" s="41">
        <f t="shared" si="5"/>
        <v>132.72280841462606</v>
      </c>
      <c r="M25" s="184"/>
      <c r="N25" s="184"/>
      <c r="O25" s="192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</row>
    <row r="26" spans="1:62" hidden="1" x14ac:dyDescent="0.25">
      <c r="A26" s="135">
        <v>3234</v>
      </c>
      <c r="B26" s="136"/>
      <c r="C26" s="137"/>
      <c r="D26" s="81" t="s">
        <v>101</v>
      </c>
      <c r="E26" s="41">
        <v>60087.98</v>
      </c>
      <c r="F26" s="42">
        <v>75000</v>
      </c>
      <c r="G26" s="41">
        <v>70000</v>
      </c>
      <c r="H26" s="41">
        <f t="shared" si="3"/>
        <v>9290.596589023824</v>
      </c>
      <c r="I26" s="41">
        <f t="shared" si="0"/>
        <v>70000</v>
      </c>
      <c r="J26" s="41">
        <f t="shared" si="4"/>
        <v>0</v>
      </c>
      <c r="K26" s="41">
        <f t="shared" si="1"/>
        <v>70000</v>
      </c>
      <c r="L26" s="41">
        <f t="shared" si="5"/>
        <v>9290.596589023824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</row>
    <row r="27" spans="1:62" hidden="1" x14ac:dyDescent="0.25">
      <c r="A27" s="135">
        <v>3235</v>
      </c>
      <c r="B27" s="136"/>
      <c r="C27" s="137"/>
      <c r="D27" s="81" t="s">
        <v>102</v>
      </c>
      <c r="E27" s="41">
        <v>0</v>
      </c>
      <c r="F27" s="42">
        <v>0</v>
      </c>
      <c r="G27" s="41">
        <v>0</v>
      </c>
      <c r="H27" s="41">
        <f t="shared" si="3"/>
        <v>0</v>
      </c>
      <c r="I27" s="41">
        <f t="shared" si="0"/>
        <v>0</v>
      </c>
      <c r="J27" s="41">
        <f t="shared" si="4"/>
        <v>0</v>
      </c>
      <c r="K27" s="41">
        <f t="shared" si="1"/>
        <v>0</v>
      </c>
      <c r="L27" s="41">
        <f t="shared" si="5"/>
        <v>0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</row>
    <row r="28" spans="1:62" hidden="1" x14ac:dyDescent="0.25">
      <c r="A28" s="135">
        <v>3236</v>
      </c>
      <c r="B28" s="136"/>
      <c r="C28" s="137"/>
      <c r="D28" s="81" t="s">
        <v>103</v>
      </c>
      <c r="E28" s="41">
        <v>17905.490000000002</v>
      </c>
      <c r="F28" s="42">
        <v>16000</v>
      </c>
      <c r="G28" s="41">
        <v>27600</v>
      </c>
      <c r="H28" s="41">
        <f t="shared" si="3"/>
        <v>3663.1495122436791</v>
      </c>
      <c r="I28" s="41">
        <f t="shared" si="0"/>
        <v>27600</v>
      </c>
      <c r="J28" s="41">
        <f t="shared" si="4"/>
        <v>-477.74951224367896</v>
      </c>
      <c r="K28" s="41">
        <f t="shared" si="1"/>
        <v>27600</v>
      </c>
      <c r="L28" s="41">
        <v>3185.4</v>
      </c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</row>
    <row r="29" spans="1:62" hidden="1" x14ac:dyDescent="0.25">
      <c r="A29" s="135">
        <v>3237</v>
      </c>
      <c r="B29" s="136"/>
      <c r="C29" s="137"/>
      <c r="D29" s="81" t="s">
        <v>104</v>
      </c>
      <c r="E29" s="41">
        <v>5000</v>
      </c>
      <c r="F29" s="42">
        <v>5000</v>
      </c>
      <c r="G29" s="41">
        <v>5000</v>
      </c>
      <c r="H29" s="41">
        <f t="shared" si="3"/>
        <v>663.61404207313024</v>
      </c>
      <c r="I29" s="41">
        <f t="shared" si="0"/>
        <v>5000</v>
      </c>
      <c r="J29" s="41">
        <f t="shared" si="4"/>
        <v>-601.4040420731302</v>
      </c>
      <c r="K29" s="41">
        <f t="shared" si="1"/>
        <v>5000</v>
      </c>
      <c r="L29" s="41">
        <v>62.21</v>
      </c>
      <c r="M29" s="184"/>
      <c r="N29" s="184"/>
      <c r="O29" s="184"/>
      <c r="P29" s="192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</row>
    <row r="30" spans="1:62" hidden="1" x14ac:dyDescent="0.25">
      <c r="A30" s="135">
        <v>3238</v>
      </c>
      <c r="B30" s="136"/>
      <c r="C30" s="137"/>
      <c r="D30" s="81" t="s">
        <v>105</v>
      </c>
      <c r="E30" s="41">
        <v>32300</v>
      </c>
      <c r="F30" s="42">
        <v>30000</v>
      </c>
      <c r="G30" s="41">
        <v>28000</v>
      </c>
      <c r="H30" s="41">
        <f t="shared" si="3"/>
        <v>3716.2386356095294</v>
      </c>
      <c r="I30" s="41">
        <f t="shared" si="0"/>
        <v>28000</v>
      </c>
      <c r="J30" s="41">
        <f t="shared" si="4"/>
        <v>365.68136439047066</v>
      </c>
      <c r="K30" s="41">
        <f t="shared" si="1"/>
        <v>28000</v>
      </c>
      <c r="L30" s="41">
        <v>4081.92</v>
      </c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</row>
    <row r="31" spans="1:62" hidden="1" x14ac:dyDescent="0.25">
      <c r="A31" s="135">
        <v>3239</v>
      </c>
      <c r="B31" s="136"/>
      <c r="C31" s="137"/>
      <c r="D31" s="81" t="s">
        <v>106</v>
      </c>
      <c r="E31" s="41">
        <v>39117.5</v>
      </c>
      <c r="F31" s="42">
        <v>35000</v>
      </c>
      <c r="G31" s="41">
        <v>30000</v>
      </c>
      <c r="H31" s="41">
        <f t="shared" si="3"/>
        <v>3981.6842524387812</v>
      </c>
      <c r="I31" s="41">
        <f t="shared" si="0"/>
        <v>30000</v>
      </c>
      <c r="J31" s="41">
        <f t="shared" si="4"/>
        <v>-3732.8342524387813</v>
      </c>
      <c r="K31" s="41">
        <f t="shared" si="1"/>
        <v>30000</v>
      </c>
      <c r="L31" s="41">
        <v>248.85</v>
      </c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</row>
    <row r="32" spans="1:62" ht="26.25" hidden="1" x14ac:dyDescent="0.25">
      <c r="A32" s="132">
        <v>329</v>
      </c>
      <c r="B32" s="133"/>
      <c r="C32" s="134"/>
      <c r="D32" s="65" t="s">
        <v>107</v>
      </c>
      <c r="E32" s="38">
        <f>SUM(E33:E37)</f>
        <v>21750</v>
      </c>
      <c r="F32" s="38">
        <f>SUM(F33:F37)</f>
        <v>3522</v>
      </c>
      <c r="G32" s="38">
        <f>SUM(G33:G37)</f>
        <v>7056.68</v>
      </c>
      <c r="H32" s="38">
        <f t="shared" si="3"/>
        <v>936.58238768332342</v>
      </c>
      <c r="I32" s="38">
        <f t="shared" si="0"/>
        <v>7056.68</v>
      </c>
      <c r="J32" s="38">
        <f t="shared" si="4"/>
        <v>-408.20238768332342</v>
      </c>
      <c r="K32" s="38">
        <f t="shared" si="1"/>
        <v>7056.68</v>
      </c>
      <c r="L32" s="38">
        <f>SUM(L33:L37)</f>
        <v>528.38</v>
      </c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</row>
    <row r="33" spans="1:62" hidden="1" x14ac:dyDescent="0.25">
      <c r="A33" s="135">
        <v>3292</v>
      </c>
      <c r="B33" s="136"/>
      <c r="C33" s="137"/>
      <c r="D33" s="66" t="s">
        <v>109</v>
      </c>
      <c r="E33" s="41">
        <v>17320</v>
      </c>
      <c r="F33" s="42">
        <v>0</v>
      </c>
      <c r="G33" s="41">
        <v>1000</v>
      </c>
      <c r="H33" s="41">
        <f t="shared" si="3"/>
        <v>132.72280841462606</v>
      </c>
      <c r="I33" s="41">
        <f t="shared" si="0"/>
        <v>1000</v>
      </c>
      <c r="J33" s="41">
        <f t="shared" si="4"/>
        <v>-132.72280841462606</v>
      </c>
      <c r="K33" s="41">
        <f t="shared" si="1"/>
        <v>1000</v>
      </c>
      <c r="L33" s="41">
        <v>0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</row>
    <row r="34" spans="1:62" hidden="1" x14ac:dyDescent="0.25">
      <c r="A34" s="135">
        <v>3293</v>
      </c>
      <c r="B34" s="136"/>
      <c r="C34" s="137"/>
      <c r="D34" s="66" t="s">
        <v>110</v>
      </c>
      <c r="E34" s="41">
        <v>0</v>
      </c>
      <c r="F34" s="42">
        <v>0</v>
      </c>
      <c r="G34" s="41">
        <v>0</v>
      </c>
      <c r="H34" s="41">
        <f t="shared" si="3"/>
        <v>0</v>
      </c>
      <c r="I34" s="41">
        <f t="shared" si="0"/>
        <v>0</v>
      </c>
      <c r="J34" s="41">
        <f t="shared" si="4"/>
        <v>0</v>
      </c>
      <c r="K34" s="41">
        <f t="shared" si="1"/>
        <v>0</v>
      </c>
      <c r="L34" s="41">
        <f t="shared" si="5"/>
        <v>0</v>
      </c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</row>
    <row r="35" spans="1:62" hidden="1" x14ac:dyDescent="0.25">
      <c r="A35" s="135">
        <v>3294</v>
      </c>
      <c r="B35" s="136"/>
      <c r="C35" s="137"/>
      <c r="D35" s="66" t="s">
        <v>111</v>
      </c>
      <c r="E35" s="41">
        <v>1430</v>
      </c>
      <c r="F35" s="42">
        <v>1522</v>
      </c>
      <c r="G35" s="41">
        <v>1000</v>
      </c>
      <c r="H35" s="41">
        <f t="shared" si="3"/>
        <v>132.72280841462606</v>
      </c>
      <c r="I35" s="41">
        <f t="shared" si="0"/>
        <v>1000</v>
      </c>
      <c r="J35" s="41">
        <f t="shared" si="4"/>
        <v>-17.722808414626058</v>
      </c>
      <c r="K35" s="41">
        <f t="shared" si="1"/>
        <v>1000</v>
      </c>
      <c r="L35" s="41">
        <v>115</v>
      </c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</row>
    <row r="36" spans="1:62" hidden="1" x14ac:dyDescent="0.25">
      <c r="A36" s="135">
        <v>3295</v>
      </c>
      <c r="B36" s="136"/>
      <c r="C36" s="137"/>
      <c r="D36" s="66" t="s">
        <v>112</v>
      </c>
      <c r="E36" s="41">
        <v>0</v>
      </c>
      <c r="F36" s="42">
        <v>0</v>
      </c>
      <c r="G36" s="41">
        <v>0</v>
      </c>
      <c r="H36" s="41">
        <f t="shared" si="3"/>
        <v>0</v>
      </c>
      <c r="I36" s="41">
        <f t="shared" si="0"/>
        <v>0</v>
      </c>
      <c r="J36" s="41">
        <f t="shared" si="4"/>
        <v>0</v>
      </c>
      <c r="K36" s="41">
        <f t="shared" si="1"/>
        <v>0</v>
      </c>
      <c r="L36" s="41">
        <f t="shared" si="5"/>
        <v>0</v>
      </c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</row>
    <row r="37" spans="1:62" hidden="1" x14ac:dyDescent="0.25">
      <c r="A37" s="135">
        <v>3299</v>
      </c>
      <c r="B37" s="136"/>
      <c r="C37" s="137"/>
      <c r="D37" s="66" t="s">
        <v>107</v>
      </c>
      <c r="E37" s="41">
        <v>3000</v>
      </c>
      <c r="F37" s="42">
        <v>2000</v>
      </c>
      <c r="G37" s="41">
        <v>5056.68</v>
      </c>
      <c r="H37" s="41">
        <f t="shared" si="3"/>
        <v>671.1367708540713</v>
      </c>
      <c r="I37" s="41">
        <f t="shared" si="0"/>
        <v>5056.68</v>
      </c>
      <c r="J37" s="41">
        <f t="shared" si="4"/>
        <v>-257.75677085407131</v>
      </c>
      <c r="K37" s="41">
        <f t="shared" si="1"/>
        <v>5056.68</v>
      </c>
      <c r="L37" s="41">
        <v>413.38</v>
      </c>
      <c r="M37" s="184"/>
      <c r="N37" s="184"/>
      <c r="O37" s="184"/>
      <c r="P37" s="192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</row>
    <row r="38" spans="1:62" x14ac:dyDescent="0.25">
      <c r="A38" s="231">
        <v>34</v>
      </c>
      <c r="B38" s="231"/>
      <c r="C38" s="231"/>
      <c r="D38" s="78" t="s">
        <v>122</v>
      </c>
      <c r="E38" s="36">
        <f t="shared" ref="E38:G39" si="6">E39</f>
        <v>12550.2</v>
      </c>
      <c r="F38" s="36">
        <f t="shared" si="6"/>
        <v>9000</v>
      </c>
      <c r="G38" s="36">
        <f t="shared" si="6"/>
        <v>11000</v>
      </c>
      <c r="H38" s="36">
        <f t="shared" si="3"/>
        <v>1459.9508925608866</v>
      </c>
      <c r="I38" s="36">
        <f t="shared" si="0"/>
        <v>11000</v>
      </c>
      <c r="J38" s="36">
        <f t="shared" si="4"/>
        <v>0</v>
      </c>
      <c r="K38" s="36">
        <f t="shared" si="1"/>
        <v>11000</v>
      </c>
      <c r="L38" s="36">
        <f>L39</f>
        <v>1459.9508925608866</v>
      </c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</row>
    <row r="39" spans="1:62" hidden="1" x14ac:dyDescent="0.25">
      <c r="A39" s="132">
        <v>343</v>
      </c>
      <c r="B39" s="133"/>
      <c r="C39" s="134"/>
      <c r="D39" s="93" t="s">
        <v>123</v>
      </c>
      <c r="E39" s="38">
        <f t="shared" si="6"/>
        <v>12550.2</v>
      </c>
      <c r="F39" s="38">
        <f t="shared" si="6"/>
        <v>9000</v>
      </c>
      <c r="G39" s="38">
        <f t="shared" si="6"/>
        <v>11000</v>
      </c>
      <c r="H39" s="38">
        <f t="shared" si="3"/>
        <v>1459.9508925608866</v>
      </c>
      <c r="I39" s="38">
        <f t="shared" ref="I39:I77" si="7">G39</f>
        <v>11000</v>
      </c>
      <c r="J39" s="38">
        <f t="shared" si="4"/>
        <v>0</v>
      </c>
      <c r="K39" s="38">
        <f t="shared" ref="K39:K77" si="8">I39</f>
        <v>11000</v>
      </c>
      <c r="L39" s="38">
        <f>L40</f>
        <v>1459.9508925608866</v>
      </c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</row>
    <row r="40" spans="1:62" ht="25.5" hidden="1" x14ac:dyDescent="0.25">
      <c r="A40" s="135">
        <v>3431</v>
      </c>
      <c r="B40" s="136"/>
      <c r="C40" s="137"/>
      <c r="D40" s="95" t="s">
        <v>124</v>
      </c>
      <c r="E40" s="41">
        <v>12550.2</v>
      </c>
      <c r="F40" s="42">
        <v>9000</v>
      </c>
      <c r="G40" s="41">
        <v>11000</v>
      </c>
      <c r="H40" s="41">
        <f t="shared" si="3"/>
        <v>1459.9508925608866</v>
      </c>
      <c r="I40" s="41">
        <f t="shared" si="7"/>
        <v>11000</v>
      </c>
      <c r="J40" s="41">
        <f t="shared" si="4"/>
        <v>0</v>
      </c>
      <c r="K40" s="41">
        <f t="shared" si="8"/>
        <v>11000</v>
      </c>
      <c r="L40" s="41">
        <f t="shared" si="5"/>
        <v>1459.9508925608866</v>
      </c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</row>
    <row r="41" spans="1:62" ht="25.5" x14ac:dyDescent="0.25">
      <c r="A41" s="226" t="s">
        <v>173</v>
      </c>
      <c r="B41" s="226"/>
      <c r="C41" s="226"/>
      <c r="D41" s="128" t="s">
        <v>174</v>
      </c>
      <c r="E41" s="129">
        <f t="shared" ref="E41:G43" si="9">E42</f>
        <v>105957.18</v>
      </c>
      <c r="F41" s="129">
        <f t="shared" si="9"/>
        <v>105957.18</v>
      </c>
      <c r="G41" s="129">
        <f t="shared" si="9"/>
        <v>104495.47</v>
      </c>
      <c r="H41" s="129">
        <f t="shared" si="3"/>
        <v>13868.932245006305</v>
      </c>
      <c r="I41" s="129">
        <f t="shared" si="7"/>
        <v>104495.47</v>
      </c>
      <c r="J41" s="129">
        <f t="shared" si="4"/>
        <v>11.067754993695416</v>
      </c>
      <c r="K41" s="129">
        <f t="shared" si="8"/>
        <v>104495.47</v>
      </c>
      <c r="L41" s="129">
        <f>L43</f>
        <v>13880</v>
      </c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</row>
    <row r="42" spans="1:62" ht="15" customHeight="1" x14ac:dyDescent="0.25">
      <c r="A42" s="223" t="s">
        <v>269</v>
      </c>
      <c r="B42" s="223"/>
      <c r="C42" s="223"/>
      <c r="D42" s="130" t="s">
        <v>270</v>
      </c>
      <c r="E42" s="45">
        <f t="shared" si="9"/>
        <v>105957.18</v>
      </c>
      <c r="F42" s="45">
        <f t="shared" si="9"/>
        <v>105957.18</v>
      </c>
      <c r="G42" s="45">
        <f t="shared" si="9"/>
        <v>104495.47</v>
      </c>
      <c r="H42" s="45">
        <f t="shared" si="3"/>
        <v>13868.932245006305</v>
      </c>
      <c r="I42" s="45">
        <f t="shared" si="7"/>
        <v>104495.47</v>
      </c>
      <c r="J42" s="45">
        <f t="shared" si="4"/>
        <v>11.067754993695416</v>
      </c>
      <c r="K42" s="45">
        <f t="shared" si="8"/>
        <v>104495.47</v>
      </c>
      <c r="L42" s="45">
        <f>L43</f>
        <v>13880</v>
      </c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</row>
    <row r="43" spans="1:62" ht="15" customHeight="1" x14ac:dyDescent="0.25">
      <c r="A43" s="138">
        <v>3</v>
      </c>
      <c r="B43" s="139"/>
      <c r="C43" s="140"/>
      <c r="D43" s="141" t="s">
        <v>74</v>
      </c>
      <c r="E43" s="34">
        <f t="shared" si="9"/>
        <v>105957.18</v>
      </c>
      <c r="F43" s="34">
        <f t="shared" si="9"/>
        <v>105957.18</v>
      </c>
      <c r="G43" s="34">
        <f t="shared" si="9"/>
        <v>104495.47</v>
      </c>
      <c r="H43" s="34">
        <f t="shared" si="3"/>
        <v>13868.932245006305</v>
      </c>
      <c r="I43" s="34">
        <f t="shared" si="7"/>
        <v>104495.47</v>
      </c>
      <c r="J43" s="34">
        <f t="shared" si="4"/>
        <v>11.067754993695416</v>
      </c>
      <c r="K43" s="34">
        <f t="shared" si="8"/>
        <v>104495.47</v>
      </c>
      <c r="L43" s="34">
        <f>L44</f>
        <v>13880</v>
      </c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</row>
    <row r="44" spans="1:62" ht="15" customHeight="1" x14ac:dyDescent="0.25">
      <c r="A44" s="142">
        <v>32</v>
      </c>
      <c r="B44" s="143"/>
      <c r="C44" s="144"/>
      <c r="D44" s="74" t="s">
        <v>84</v>
      </c>
      <c r="E44" s="36">
        <f>E45+E47</f>
        <v>105957.18</v>
      </c>
      <c r="F44" s="36">
        <f>F45+F47</f>
        <v>105957.18</v>
      </c>
      <c r="G44" s="36">
        <f>G45+G47</f>
        <v>104495.47</v>
      </c>
      <c r="H44" s="36">
        <f t="shared" si="3"/>
        <v>13868.932245006305</v>
      </c>
      <c r="I44" s="36">
        <f t="shared" si="7"/>
        <v>104495.47</v>
      </c>
      <c r="J44" s="36">
        <f t="shared" si="4"/>
        <v>11.067754993695416</v>
      </c>
      <c r="K44" s="36">
        <f t="shared" si="8"/>
        <v>104495.47</v>
      </c>
      <c r="L44" s="36">
        <f>L45+L47</f>
        <v>13880</v>
      </c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</row>
    <row r="45" spans="1:62" hidden="1" x14ac:dyDescent="0.25">
      <c r="A45" s="132">
        <v>322</v>
      </c>
      <c r="B45" s="145"/>
      <c r="C45" s="146"/>
      <c r="D45" s="65" t="s">
        <v>90</v>
      </c>
      <c r="E45" s="38">
        <f>E46</f>
        <v>51469.98</v>
      </c>
      <c r="F45" s="38">
        <f>F46</f>
        <v>52978.59</v>
      </c>
      <c r="G45" s="38">
        <f>G46</f>
        <v>52247.73</v>
      </c>
      <c r="H45" s="38">
        <f t="shared" si="3"/>
        <v>6934.4654588891099</v>
      </c>
      <c r="I45" s="38">
        <f t="shared" si="7"/>
        <v>52247.73</v>
      </c>
      <c r="J45" s="38">
        <f t="shared" si="4"/>
        <v>-1608.0254588891103</v>
      </c>
      <c r="K45" s="38">
        <f t="shared" si="8"/>
        <v>52247.73</v>
      </c>
      <c r="L45" s="38">
        <f>L46</f>
        <v>5326.44</v>
      </c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</row>
    <row r="46" spans="1:62" ht="26.25" hidden="1" x14ac:dyDescent="0.25">
      <c r="A46" s="135">
        <v>3224</v>
      </c>
      <c r="B46" s="147"/>
      <c r="C46" s="148"/>
      <c r="D46" s="66" t="s">
        <v>94</v>
      </c>
      <c r="E46" s="41">
        <v>51469.98</v>
      </c>
      <c r="F46" s="42">
        <v>52978.59</v>
      </c>
      <c r="G46" s="41">
        <v>52247.73</v>
      </c>
      <c r="H46" s="41">
        <v>6934.46</v>
      </c>
      <c r="I46" s="41">
        <f t="shared" si="7"/>
        <v>52247.73</v>
      </c>
      <c r="J46" s="41">
        <f t="shared" si="4"/>
        <v>-1608.0200000000004</v>
      </c>
      <c r="K46" s="41">
        <f t="shared" si="8"/>
        <v>52247.73</v>
      </c>
      <c r="L46" s="41">
        <v>5326.44</v>
      </c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</row>
    <row r="47" spans="1:62" ht="15" hidden="1" customHeight="1" x14ac:dyDescent="0.25">
      <c r="A47" s="132">
        <v>323</v>
      </c>
      <c r="B47" s="145"/>
      <c r="C47" s="146"/>
      <c r="D47" s="65" t="s">
        <v>97</v>
      </c>
      <c r="E47" s="38">
        <f>E48</f>
        <v>54487.199999999997</v>
      </c>
      <c r="F47" s="38">
        <f>F48</f>
        <v>52978.59</v>
      </c>
      <c r="G47" s="38">
        <f>G48</f>
        <v>52247.74</v>
      </c>
      <c r="H47" s="38">
        <f t="shared" ref="H47:H85" si="10">G47/7.5345</f>
        <v>6934.4667861171938</v>
      </c>
      <c r="I47" s="38">
        <f t="shared" si="7"/>
        <v>52247.74</v>
      </c>
      <c r="J47" s="38">
        <f t="shared" si="4"/>
        <v>1619.0932138828057</v>
      </c>
      <c r="K47" s="38">
        <f t="shared" si="8"/>
        <v>52247.74</v>
      </c>
      <c r="L47" s="38">
        <f>L48</f>
        <v>8553.56</v>
      </c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</row>
    <row r="48" spans="1:62" ht="26.25" hidden="1" x14ac:dyDescent="0.25">
      <c r="A48" s="135">
        <v>3232</v>
      </c>
      <c r="B48" s="147"/>
      <c r="C48" s="148"/>
      <c r="D48" s="66" t="s">
        <v>99</v>
      </c>
      <c r="E48" s="41">
        <v>54487.199999999997</v>
      </c>
      <c r="F48" s="42">
        <v>52978.59</v>
      </c>
      <c r="G48" s="41">
        <v>52247.74</v>
      </c>
      <c r="H48" s="41">
        <f t="shared" si="10"/>
        <v>6934.4667861171938</v>
      </c>
      <c r="I48" s="41">
        <f t="shared" si="7"/>
        <v>52247.74</v>
      </c>
      <c r="J48" s="41">
        <f t="shared" si="4"/>
        <v>1619.0932138828057</v>
      </c>
      <c r="K48" s="41">
        <f t="shared" si="8"/>
        <v>52247.74</v>
      </c>
      <c r="L48" s="41">
        <v>8553.56</v>
      </c>
      <c r="M48" s="184"/>
      <c r="N48" s="184"/>
      <c r="O48" s="184"/>
      <c r="P48" s="192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</row>
    <row r="49" spans="1:62" x14ac:dyDescent="0.25">
      <c r="A49" s="226" t="s">
        <v>259</v>
      </c>
      <c r="B49" s="226"/>
      <c r="C49" s="226"/>
      <c r="D49" s="128" t="s">
        <v>260</v>
      </c>
      <c r="E49" s="129"/>
      <c r="F49" s="129"/>
      <c r="G49" s="129"/>
      <c r="H49" s="129">
        <f>H50</f>
        <v>0</v>
      </c>
      <c r="I49" s="129"/>
      <c r="J49" s="129">
        <f t="shared" si="4"/>
        <v>17104</v>
      </c>
      <c r="K49" s="129"/>
      <c r="L49" s="129">
        <f>L50</f>
        <v>17104</v>
      </c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</row>
    <row r="50" spans="1:62" ht="15" customHeight="1" x14ac:dyDescent="0.25">
      <c r="A50" s="223" t="s">
        <v>172</v>
      </c>
      <c r="B50" s="223"/>
      <c r="C50" s="223"/>
      <c r="D50" s="130" t="s">
        <v>69</v>
      </c>
      <c r="E50" s="45" t="e">
        <f t="shared" ref="E50:G50" si="11">E51</f>
        <v>#REF!</v>
      </c>
      <c r="F50" s="45" t="e">
        <f t="shared" si="11"/>
        <v>#REF!</v>
      </c>
      <c r="G50" s="45" t="e">
        <f t="shared" si="11"/>
        <v>#REF!</v>
      </c>
      <c r="H50" s="45">
        <f>H51</f>
        <v>0</v>
      </c>
      <c r="I50" s="45" t="e">
        <f t="shared" ref="I50" si="12">G50</f>
        <v>#REF!</v>
      </c>
      <c r="J50" s="45">
        <f t="shared" si="4"/>
        <v>17104</v>
      </c>
      <c r="K50" s="45" t="e">
        <f t="shared" ref="K50" si="13">I50</f>
        <v>#REF!</v>
      </c>
      <c r="L50" s="45">
        <f>L51</f>
        <v>17104</v>
      </c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</row>
    <row r="51" spans="1:62" ht="15" customHeight="1" x14ac:dyDescent="0.25">
      <c r="A51" s="138">
        <v>3</v>
      </c>
      <c r="B51" s="139"/>
      <c r="C51" s="140"/>
      <c r="D51" s="141" t="s">
        <v>74</v>
      </c>
      <c r="E51" s="34" t="e">
        <f t="shared" ref="E51:G51" si="14">E52</f>
        <v>#REF!</v>
      </c>
      <c r="F51" s="34" t="e">
        <f t="shared" si="14"/>
        <v>#REF!</v>
      </c>
      <c r="G51" s="34" t="e">
        <f t="shared" si="14"/>
        <v>#REF!</v>
      </c>
      <c r="H51" s="34">
        <f>H52</f>
        <v>0</v>
      </c>
      <c r="I51" s="34" t="e">
        <f t="shared" ref="I51:I52" si="15">G51</f>
        <v>#REF!</v>
      </c>
      <c r="J51" s="34">
        <f t="shared" si="4"/>
        <v>17104</v>
      </c>
      <c r="K51" s="34" t="e">
        <f t="shared" ref="K51:K52" si="16">I51</f>
        <v>#REF!</v>
      </c>
      <c r="L51" s="34">
        <f>L52</f>
        <v>17104</v>
      </c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</row>
    <row r="52" spans="1:62" ht="15" customHeight="1" x14ac:dyDescent="0.25">
      <c r="A52" s="142">
        <v>32</v>
      </c>
      <c r="B52" s="143"/>
      <c r="C52" s="144"/>
      <c r="D52" s="74" t="s">
        <v>84</v>
      </c>
      <c r="E52" s="36" t="e">
        <f>E53+E56</f>
        <v>#REF!</v>
      </c>
      <c r="F52" s="36" t="e">
        <f>F53+F56</f>
        <v>#REF!</v>
      </c>
      <c r="G52" s="36" t="e">
        <f>G53+G56</f>
        <v>#REF!</v>
      </c>
      <c r="H52" s="36">
        <f>H53</f>
        <v>0</v>
      </c>
      <c r="I52" s="36" t="e">
        <f t="shared" si="15"/>
        <v>#REF!</v>
      </c>
      <c r="J52" s="36">
        <f t="shared" si="4"/>
        <v>17104</v>
      </c>
      <c r="K52" s="36" t="e">
        <f t="shared" si="16"/>
        <v>#REF!</v>
      </c>
      <c r="L52" s="36">
        <f>L53</f>
        <v>17104</v>
      </c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</row>
    <row r="53" spans="1:62" hidden="1" x14ac:dyDescent="0.25">
      <c r="A53" s="132">
        <v>322</v>
      </c>
      <c r="B53" s="133"/>
      <c r="C53" s="134"/>
      <c r="D53" s="80" t="s">
        <v>90</v>
      </c>
      <c r="E53" s="38">
        <f>SUM(E54:E54)</f>
        <v>309301.03000000003</v>
      </c>
      <c r="F53" s="38">
        <f>SUM(F54:F54)</f>
        <v>295000</v>
      </c>
      <c r="G53" s="38">
        <f>SUM(G54:G54)</f>
        <v>300000</v>
      </c>
      <c r="H53" s="38">
        <f>H54</f>
        <v>0</v>
      </c>
      <c r="I53" s="38">
        <f t="shared" ref="I53:I54" si="17">G53</f>
        <v>300000</v>
      </c>
      <c r="J53" s="38">
        <f t="shared" si="4"/>
        <v>17104</v>
      </c>
      <c r="K53" s="38">
        <f t="shared" ref="K53:K54" si="18">I53</f>
        <v>300000</v>
      </c>
      <c r="L53" s="38">
        <f>SUM(L54:L54)</f>
        <v>17104</v>
      </c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</row>
    <row r="54" spans="1:62" hidden="1" x14ac:dyDescent="0.25">
      <c r="A54" s="135">
        <v>3223</v>
      </c>
      <c r="B54" s="136"/>
      <c r="C54" s="137"/>
      <c r="D54" s="81" t="s">
        <v>93</v>
      </c>
      <c r="E54" s="41">
        <v>309301.03000000003</v>
      </c>
      <c r="F54" s="42">
        <v>295000</v>
      </c>
      <c r="G54" s="41">
        <v>300000</v>
      </c>
      <c r="H54" s="41">
        <v>0</v>
      </c>
      <c r="I54" s="41">
        <f t="shared" si="17"/>
        <v>300000</v>
      </c>
      <c r="J54" s="41">
        <f t="shared" si="4"/>
        <v>17104</v>
      </c>
      <c r="K54" s="41">
        <f t="shared" si="18"/>
        <v>300000</v>
      </c>
      <c r="L54" s="41">
        <f>5104+12000</f>
        <v>17104</v>
      </c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</row>
    <row r="55" spans="1:62" ht="25.5" x14ac:dyDescent="0.25">
      <c r="A55" s="238" t="s">
        <v>265</v>
      </c>
      <c r="B55" s="239"/>
      <c r="C55" s="240"/>
      <c r="D55" s="210" t="s">
        <v>266</v>
      </c>
      <c r="E55" s="211"/>
      <c r="F55" s="211"/>
      <c r="G55" s="211"/>
      <c r="H55" s="211">
        <f>H56+H132+H150</f>
        <v>23693.070542172671</v>
      </c>
      <c r="I55" s="211"/>
      <c r="J55" s="211">
        <f>L55-H55</f>
        <v>66680.553499900445</v>
      </c>
      <c r="K55" s="211"/>
      <c r="L55" s="211">
        <f>L56+L132+L150</f>
        <v>90373.624042073119</v>
      </c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</row>
    <row r="56" spans="1:62" x14ac:dyDescent="0.25">
      <c r="A56" s="232" t="s">
        <v>175</v>
      </c>
      <c r="B56" s="233"/>
      <c r="C56" s="234"/>
      <c r="D56" s="209" t="s">
        <v>176</v>
      </c>
      <c r="E56" s="127" t="e">
        <f>E57+E73+E80+E92+#REF!+E126+#REF!+E98+E112</f>
        <v>#REF!</v>
      </c>
      <c r="F56" s="127" t="e">
        <f>F57+F73+F80+F92+#REF!+F126+#REF!+F98+F112</f>
        <v>#REF!</v>
      </c>
      <c r="G56" s="127" t="e">
        <f>G57+G73+G80+G92+#REF!+G126+#REF!+G98+G112</f>
        <v>#REF!</v>
      </c>
      <c r="H56" s="127">
        <f>H57+H73+H80+H86+H92+H98+H112+H126</f>
        <v>23693.070542172671</v>
      </c>
      <c r="I56" s="127" t="e">
        <f t="shared" si="7"/>
        <v>#REF!</v>
      </c>
      <c r="J56" s="127">
        <f t="shared" si="4"/>
        <v>31230.343499900457</v>
      </c>
      <c r="K56" s="127" t="e">
        <f t="shared" si="8"/>
        <v>#REF!</v>
      </c>
      <c r="L56" s="127">
        <f>L57+L73+L80+L86+L92+L98+L112+L126</f>
        <v>54923.414042073127</v>
      </c>
      <c r="M56" s="184"/>
      <c r="N56" s="184"/>
      <c r="O56" s="184"/>
      <c r="P56" s="184"/>
      <c r="Q56" s="184"/>
      <c r="R56" s="192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</row>
    <row r="57" spans="1:62" x14ac:dyDescent="0.25">
      <c r="A57" s="235" t="s">
        <v>177</v>
      </c>
      <c r="B57" s="236"/>
      <c r="C57" s="237"/>
      <c r="D57" s="208" t="s">
        <v>178</v>
      </c>
      <c r="E57" s="150">
        <f t="shared" ref="E57:G59" si="19">E58</f>
        <v>7500</v>
      </c>
      <c r="F57" s="150">
        <f t="shared" si="19"/>
        <v>7500</v>
      </c>
      <c r="G57" s="150">
        <f t="shared" si="19"/>
        <v>15000</v>
      </c>
      <c r="H57" s="150">
        <f t="shared" si="10"/>
        <v>1990.8421262193906</v>
      </c>
      <c r="I57" s="150">
        <f t="shared" si="7"/>
        <v>15000</v>
      </c>
      <c r="J57" s="150">
        <f t="shared" si="4"/>
        <v>-180.38212621939056</v>
      </c>
      <c r="K57" s="150">
        <f t="shared" si="8"/>
        <v>15000</v>
      </c>
      <c r="L57" s="150">
        <f>L59</f>
        <v>1810.46</v>
      </c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</row>
    <row r="58" spans="1:62" x14ac:dyDescent="0.25">
      <c r="A58" s="227" t="s">
        <v>172</v>
      </c>
      <c r="B58" s="228"/>
      <c r="C58" s="229"/>
      <c r="D58" s="130" t="s">
        <v>69</v>
      </c>
      <c r="E58" s="45">
        <f t="shared" si="19"/>
        <v>7500</v>
      </c>
      <c r="F58" s="45">
        <f t="shared" si="19"/>
        <v>7500</v>
      </c>
      <c r="G58" s="45">
        <f t="shared" si="19"/>
        <v>15000</v>
      </c>
      <c r="H58" s="45">
        <f t="shared" si="10"/>
        <v>1990.8421262193906</v>
      </c>
      <c r="I58" s="45">
        <f t="shared" si="7"/>
        <v>15000</v>
      </c>
      <c r="J58" s="45">
        <f t="shared" si="4"/>
        <v>-180.38212621939056</v>
      </c>
      <c r="K58" s="45">
        <f t="shared" si="8"/>
        <v>15000</v>
      </c>
      <c r="L58" s="45">
        <f>L59</f>
        <v>1810.46</v>
      </c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</row>
    <row r="59" spans="1:62" x14ac:dyDescent="0.25">
      <c r="A59" s="151">
        <v>3</v>
      </c>
      <c r="B59" s="152"/>
      <c r="C59" s="153"/>
      <c r="D59" s="131" t="s">
        <v>74</v>
      </c>
      <c r="E59" s="34">
        <f t="shared" si="19"/>
        <v>7500</v>
      </c>
      <c r="F59" s="34">
        <f t="shared" si="19"/>
        <v>7500</v>
      </c>
      <c r="G59" s="34">
        <f t="shared" si="19"/>
        <v>15000</v>
      </c>
      <c r="H59" s="34">
        <f t="shared" si="10"/>
        <v>1990.8421262193906</v>
      </c>
      <c r="I59" s="34">
        <f t="shared" si="7"/>
        <v>15000</v>
      </c>
      <c r="J59" s="34">
        <f t="shared" si="4"/>
        <v>-180.38212621939056</v>
      </c>
      <c r="K59" s="34">
        <f t="shared" si="8"/>
        <v>15000</v>
      </c>
      <c r="L59" s="34">
        <f>L60</f>
        <v>1810.46</v>
      </c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</row>
    <row r="60" spans="1:62" x14ac:dyDescent="0.25">
      <c r="A60" s="85">
        <v>32</v>
      </c>
      <c r="B60" s="154"/>
      <c r="C60" s="155"/>
      <c r="D60" s="78" t="s">
        <v>84</v>
      </c>
      <c r="E60" s="36">
        <f>E61+E65+E71</f>
        <v>7500</v>
      </c>
      <c r="F60" s="36">
        <f>F61+F65+F71</f>
        <v>7500</v>
      </c>
      <c r="G60" s="36">
        <f>G61+G65+G71</f>
        <v>15000</v>
      </c>
      <c r="H60" s="36">
        <f t="shared" si="10"/>
        <v>1990.8421262193906</v>
      </c>
      <c r="I60" s="36">
        <f t="shared" si="7"/>
        <v>15000</v>
      </c>
      <c r="J60" s="36">
        <f t="shared" si="4"/>
        <v>-180.38212621939056</v>
      </c>
      <c r="K60" s="36">
        <f t="shared" si="8"/>
        <v>15000</v>
      </c>
      <c r="L60" s="36">
        <f>L61+L65+L69+L71</f>
        <v>1810.46</v>
      </c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</row>
    <row r="61" spans="1:62" hidden="1" x14ac:dyDescent="0.25">
      <c r="A61" s="86">
        <v>321</v>
      </c>
      <c r="B61" s="156"/>
      <c r="C61" s="157"/>
      <c r="D61" s="65" t="s">
        <v>85</v>
      </c>
      <c r="E61" s="38">
        <f>SUM(E62:E64)</f>
        <v>0</v>
      </c>
      <c r="F61" s="38">
        <f>SUM(F62:F64)</f>
        <v>0</v>
      </c>
      <c r="G61" s="38">
        <f>SUM(G62:G64)</f>
        <v>0</v>
      </c>
      <c r="H61" s="38">
        <f t="shared" si="10"/>
        <v>0</v>
      </c>
      <c r="I61" s="38">
        <f t="shared" si="7"/>
        <v>0</v>
      </c>
      <c r="J61" s="38">
        <f t="shared" si="4"/>
        <v>0</v>
      </c>
      <c r="K61" s="38">
        <f t="shared" si="8"/>
        <v>0</v>
      </c>
      <c r="L61" s="38">
        <f>SUM(L62:L64)</f>
        <v>0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</row>
    <row r="62" spans="1:62" hidden="1" x14ac:dyDescent="0.25">
      <c r="A62" s="158">
        <v>3211</v>
      </c>
      <c r="B62" s="159"/>
      <c r="C62" s="160"/>
      <c r="D62" s="66" t="s">
        <v>86</v>
      </c>
      <c r="E62" s="41">
        <v>0</v>
      </c>
      <c r="F62" s="42">
        <v>0</v>
      </c>
      <c r="G62" s="41">
        <v>0</v>
      </c>
      <c r="H62" s="41">
        <f t="shared" si="10"/>
        <v>0</v>
      </c>
      <c r="I62" s="41">
        <f t="shared" si="7"/>
        <v>0</v>
      </c>
      <c r="J62" s="41">
        <f t="shared" si="4"/>
        <v>0</v>
      </c>
      <c r="K62" s="41">
        <f t="shared" si="8"/>
        <v>0</v>
      </c>
      <c r="L62" s="41">
        <f t="shared" ref="L62:L85" si="20">K62/7.5345</f>
        <v>0</v>
      </c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</row>
    <row r="63" spans="1:62" hidden="1" x14ac:dyDescent="0.25">
      <c r="A63" s="158">
        <v>3213</v>
      </c>
      <c r="B63" s="159"/>
      <c r="C63" s="160"/>
      <c r="D63" s="66" t="s">
        <v>88</v>
      </c>
      <c r="E63" s="41">
        <v>0</v>
      </c>
      <c r="F63" s="42">
        <v>0</v>
      </c>
      <c r="G63" s="41">
        <v>0</v>
      </c>
      <c r="H63" s="41">
        <f t="shared" si="10"/>
        <v>0</v>
      </c>
      <c r="I63" s="41">
        <f t="shared" si="7"/>
        <v>0</v>
      </c>
      <c r="J63" s="41">
        <f t="shared" si="4"/>
        <v>0</v>
      </c>
      <c r="K63" s="41">
        <f t="shared" si="8"/>
        <v>0</v>
      </c>
      <c r="L63" s="41">
        <f t="shared" si="20"/>
        <v>0</v>
      </c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</row>
    <row r="64" spans="1:62" hidden="1" x14ac:dyDescent="0.25">
      <c r="A64" s="158">
        <v>3214</v>
      </c>
      <c r="B64" s="159"/>
      <c r="C64" s="160"/>
      <c r="D64" s="66" t="s">
        <v>89</v>
      </c>
      <c r="E64" s="41">
        <v>0</v>
      </c>
      <c r="F64" s="42">
        <v>0</v>
      </c>
      <c r="G64" s="41">
        <v>0</v>
      </c>
      <c r="H64" s="41">
        <f t="shared" si="10"/>
        <v>0</v>
      </c>
      <c r="I64" s="41">
        <f t="shared" si="7"/>
        <v>0</v>
      </c>
      <c r="J64" s="41">
        <f t="shared" si="4"/>
        <v>0</v>
      </c>
      <c r="K64" s="41">
        <f t="shared" si="8"/>
        <v>0</v>
      </c>
      <c r="L64" s="41">
        <f t="shared" si="20"/>
        <v>0</v>
      </c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</row>
    <row r="65" spans="1:62" hidden="1" x14ac:dyDescent="0.25">
      <c r="A65" s="86">
        <v>322</v>
      </c>
      <c r="B65" s="156"/>
      <c r="C65" s="157"/>
      <c r="D65" s="65" t="s">
        <v>90</v>
      </c>
      <c r="E65" s="38">
        <f>SUM(E66:E68)</f>
        <v>0</v>
      </c>
      <c r="F65" s="38">
        <f>SUM(F66:F68)</f>
        <v>0</v>
      </c>
      <c r="G65" s="38">
        <f>SUM(G66:G68)</f>
        <v>0</v>
      </c>
      <c r="H65" s="38">
        <f t="shared" si="10"/>
        <v>0</v>
      </c>
      <c r="I65" s="38">
        <f t="shared" si="7"/>
        <v>0</v>
      </c>
      <c r="J65" s="38">
        <f t="shared" si="4"/>
        <v>0</v>
      </c>
      <c r="K65" s="38">
        <f t="shared" si="8"/>
        <v>0</v>
      </c>
      <c r="L65" s="38">
        <f>SUM(L66:L68)</f>
        <v>0</v>
      </c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</row>
    <row r="66" spans="1:62" ht="26.25" hidden="1" x14ac:dyDescent="0.25">
      <c r="A66" s="158">
        <v>3221</v>
      </c>
      <c r="B66" s="159"/>
      <c r="C66" s="160"/>
      <c r="D66" s="66" t="s">
        <v>91</v>
      </c>
      <c r="E66" s="41">
        <v>0</v>
      </c>
      <c r="F66" s="42">
        <v>0</v>
      </c>
      <c r="G66" s="41">
        <v>0</v>
      </c>
      <c r="H66" s="41">
        <f t="shared" si="10"/>
        <v>0</v>
      </c>
      <c r="I66" s="41">
        <f t="shared" si="7"/>
        <v>0</v>
      </c>
      <c r="J66" s="41">
        <f t="shared" si="4"/>
        <v>0</v>
      </c>
      <c r="K66" s="41">
        <f t="shared" si="8"/>
        <v>0</v>
      </c>
      <c r="L66" s="41">
        <f t="shared" si="20"/>
        <v>0</v>
      </c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</row>
    <row r="67" spans="1:62" hidden="1" x14ac:dyDescent="0.25">
      <c r="A67" s="158">
        <v>3222</v>
      </c>
      <c r="B67" s="159"/>
      <c r="C67" s="160"/>
      <c r="D67" s="66" t="s">
        <v>92</v>
      </c>
      <c r="E67" s="41">
        <v>0</v>
      </c>
      <c r="F67" s="42">
        <v>0</v>
      </c>
      <c r="G67" s="41">
        <v>0</v>
      </c>
      <c r="H67" s="41">
        <f t="shared" si="10"/>
        <v>0</v>
      </c>
      <c r="I67" s="41">
        <f t="shared" si="7"/>
        <v>0</v>
      </c>
      <c r="J67" s="41">
        <f t="shared" si="4"/>
        <v>0</v>
      </c>
      <c r="K67" s="41">
        <f t="shared" si="8"/>
        <v>0</v>
      </c>
      <c r="L67" s="41">
        <f t="shared" si="20"/>
        <v>0</v>
      </c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</row>
    <row r="68" spans="1:62" ht="15" hidden="1" customHeight="1" x14ac:dyDescent="0.25">
      <c r="A68" s="158">
        <v>3225</v>
      </c>
      <c r="B68" s="159"/>
      <c r="C68" s="160"/>
      <c r="D68" s="66" t="s">
        <v>114</v>
      </c>
      <c r="E68" s="41">
        <v>0</v>
      </c>
      <c r="F68" s="42">
        <v>0</v>
      </c>
      <c r="G68" s="41">
        <v>0</v>
      </c>
      <c r="H68" s="41">
        <f t="shared" si="10"/>
        <v>0</v>
      </c>
      <c r="I68" s="41">
        <f t="shared" si="7"/>
        <v>0</v>
      </c>
      <c r="J68" s="41">
        <f t="shared" si="4"/>
        <v>0</v>
      </c>
      <c r="K68" s="41">
        <f t="shared" si="8"/>
        <v>0</v>
      </c>
      <c r="L68" s="41">
        <f t="shared" si="20"/>
        <v>0</v>
      </c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</row>
    <row r="69" spans="1:62" hidden="1" x14ac:dyDescent="0.25">
      <c r="A69" s="86">
        <v>323</v>
      </c>
      <c r="B69" s="156"/>
      <c r="C69" s="157"/>
      <c r="D69" s="65" t="s">
        <v>97</v>
      </c>
      <c r="E69" s="38">
        <f>E70</f>
        <v>0</v>
      </c>
      <c r="F69" s="38">
        <f>F70</f>
        <v>0</v>
      </c>
      <c r="G69" s="38">
        <f>G70</f>
        <v>0</v>
      </c>
      <c r="H69" s="38">
        <f t="shared" si="10"/>
        <v>0</v>
      </c>
      <c r="I69" s="38">
        <f t="shared" si="7"/>
        <v>0</v>
      </c>
      <c r="J69" s="38">
        <f t="shared" si="4"/>
        <v>0</v>
      </c>
      <c r="K69" s="38">
        <f t="shared" si="8"/>
        <v>0</v>
      </c>
      <c r="L69" s="38">
        <f>L70</f>
        <v>0</v>
      </c>
      <c r="M69" s="189"/>
      <c r="N69" s="189"/>
      <c r="O69" s="189"/>
      <c r="P69" s="189"/>
      <c r="Q69" s="189"/>
      <c r="R69" s="195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</row>
    <row r="70" spans="1:62" hidden="1" x14ac:dyDescent="0.25">
      <c r="A70" s="158">
        <v>3237</v>
      </c>
      <c r="B70" s="159"/>
      <c r="C70" s="160"/>
      <c r="D70" s="66" t="s">
        <v>104</v>
      </c>
      <c r="E70" s="41">
        <v>0</v>
      </c>
      <c r="F70" s="42">
        <v>0</v>
      </c>
      <c r="G70" s="41">
        <v>0</v>
      </c>
      <c r="H70" s="41">
        <f t="shared" si="10"/>
        <v>0</v>
      </c>
      <c r="I70" s="41">
        <f t="shared" si="7"/>
        <v>0</v>
      </c>
      <c r="J70" s="41">
        <f t="shared" si="4"/>
        <v>0</v>
      </c>
      <c r="K70" s="41">
        <f t="shared" si="8"/>
        <v>0</v>
      </c>
      <c r="L70" s="41">
        <f t="shared" si="20"/>
        <v>0</v>
      </c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</row>
    <row r="71" spans="1:62" ht="26.25" hidden="1" x14ac:dyDescent="0.25">
      <c r="A71" s="86">
        <v>329</v>
      </c>
      <c r="B71" s="156"/>
      <c r="C71" s="157"/>
      <c r="D71" s="65" t="s">
        <v>107</v>
      </c>
      <c r="E71" s="38">
        <f>E72</f>
        <v>7500</v>
      </c>
      <c r="F71" s="38">
        <f>F72</f>
        <v>7500</v>
      </c>
      <c r="G71" s="38">
        <f>G72</f>
        <v>15000</v>
      </c>
      <c r="H71" s="38">
        <f t="shared" si="10"/>
        <v>1990.8421262193906</v>
      </c>
      <c r="I71" s="38">
        <f t="shared" si="7"/>
        <v>15000</v>
      </c>
      <c r="J71" s="38">
        <f t="shared" si="4"/>
        <v>-180.38212621939056</v>
      </c>
      <c r="K71" s="38">
        <f t="shared" si="8"/>
        <v>15000</v>
      </c>
      <c r="L71" s="38">
        <f>L72</f>
        <v>1810.46</v>
      </c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</row>
    <row r="72" spans="1:62" hidden="1" x14ac:dyDescent="0.25">
      <c r="A72" s="158">
        <v>3299</v>
      </c>
      <c r="B72" s="159"/>
      <c r="C72" s="160"/>
      <c r="D72" s="66" t="s">
        <v>107</v>
      </c>
      <c r="E72" s="41">
        <v>7500</v>
      </c>
      <c r="F72" s="42">
        <v>7500</v>
      </c>
      <c r="G72" s="41">
        <v>15000</v>
      </c>
      <c r="H72" s="41">
        <f t="shared" si="10"/>
        <v>1990.8421262193906</v>
      </c>
      <c r="I72" s="41">
        <f t="shared" si="7"/>
        <v>15000</v>
      </c>
      <c r="J72" s="41">
        <f t="shared" si="4"/>
        <v>-180.38212621939056</v>
      </c>
      <c r="K72" s="41">
        <f t="shared" si="8"/>
        <v>15000</v>
      </c>
      <c r="L72" s="41">
        <v>1810.46</v>
      </c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</row>
    <row r="73" spans="1:62" x14ac:dyDescent="0.25">
      <c r="A73" s="230" t="s">
        <v>179</v>
      </c>
      <c r="B73" s="230"/>
      <c r="C73" s="230"/>
      <c r="D73" s="149" t="s">
        <v>180</v>
      </c>
      <c r="E73" s="150">
        <f t="shared" ref="E73:G76" si="21">E74</f>
        <v>0</v>
      </c>
      <c r="F73" s="150">
        <f t="shared" si="21"/>
        <v>0</v>
      </c>
      <c r="G73" s="150">
        <f t="shared" si="21"/>
        <v>8000</v>
      </c>
      <c r="H73" s="150">
        <f t="shared" si="10"/>
        <v>1061.7824673170085</v>
      </c>
      <c r="I73" s="150">
        <f t="shared" si="7"/>
        <v>8000</v>
      </c>
      <c r="J73" s="150">
        <f t="shared" si="4"/>
        <v>2023.0875326829914</v>
      </c>
      <c r="K73" s="150">
        <f t="shared" si="8"/>
        <v>8000</v>
      </c>
      <c r="L73" s="150">
        <f>L75</f>
        <v>3084.87</v>
      </c>
      <c r="M73" s="184"/>
      <c r="N73" s="184"/>
      <c r="O73" s="184"/>
      <c r="P73" s="184"/>
      <c r="Q73" s="192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</row>
    <row r="74" spans="1:62" x14ac:dyDescent="0.25">
      <c r="A74" s="223" t="s">
        <v>172</v>
      </c>
      <c r="B74" s="223"/>
      <c r="C74" s="223"/>
      <c r="D74" s="130" t="s">
        <v>69</v>
      </c>
      <c r="E74" s="45">
        <f t="shared" si="21"/>
        <v>0</v>
      </c>
      <c r="F74" s="45">
        <f t="shared" si="21"/>
        <v>0</v>
      </c>
      <c r="G74" s="45">
        <f t="shared" si="21"/>
        <v>8000</v>
      </c>
      <c r="H74" s="45">
        <f t="shared" si="10"/>
        <v>1061.7824673170085</v>
      </c>
      <c r="I74" s="45">
        <f t="shared" si="7"/>
        <v>8000</v>
      </c>
      <c r="J74" s="45">
        <f t="shared" si="4"/>
        <v>2023.0875326829914</v>
      </c>
      <c r="K74" s="45">
        <f t="shared" si="8"/>
        <v>8000</v>
      </c>
      <c r="L74" s="45">
        <f>L75</f>
        <v>3084.87</v>
      </c>
      <c r="M74" s="193"/>
      <c r="N74" s="193"/>
      <c r="O74" s="193"/>
      <c r="P74" s="193"/>
      <c r="Q74" s="193"/>
      <c r="R74" s="193"/>
      <c r="S74" s="207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</row>
    <row r="75" spans="1:62" ht="15" customHeight="1" x14ac:dyDescent="0.25">
      <c r="A75" s="151">
        <v>3</v>
      </c>
      <c r="B75" s="152"/>
      <c r="C75" s="153"/>
      <c r="D75" s="141" t="s">
        <v>74</v>
      </c>
      <c r="E75" s="34">
        <f t="shared" si="21"/>
        <v>0</v>
      </c>
      <c r="F75" s="34">
        <f t="shared" si="21"/>
        <v>0</v>
      </c>
      <c r="G75" s="34">
        <f t="shared" si="21"/>
        <v>8000</v>
      </c>
      <c r="H75" s="34">
        <f t="shared" si="10"/>
        <v>1061.7824673170085</v>
      </c>
      <c r="I75" s="34">
        <f t="shared" si="7"/>
        <v>8000</v>
      </c>
      <c r="J75" s="34">
        <f t="shared" si="4"/>
        <v>2023.0875326829914</v>
      </c>
      <c r="K75" s="34">
        <f t="shared" si="8"/>
        <v>8000</v>
      </c>
      <c r="L75" s="34">
        <f>L76</f>
        <v>3084.87</v>
      </c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</row>
    <row r="76" spans="1:62" x14ac:dyDescent="0.25">
      <c r="A76" s="85">
        <v>32</v>
      </c>
      <c r="B76" s="154"/>
      <c r="C76" s="155"/>
      <c r="D76" s="74" t="s">
        <v>84</v>
      </c>
      <c r="E76" s="36">
        <f t="shared" si="21"/>
        <v>0</v>
      </c>
      <c r="F76" s="36">
        <f t="shared" si="21"/>
        <v>0</v>
      </c>
      <c r="G76" s="36">
        <f t="shared" si="21"/>
        <v>8000</v>
      </c>
      <c r="H76" s="36">
        <f t="shared" si="10"/>
        <v>1061.7824673170085</v>
      </c>
      <c r="I76" s="36">
        <f t="shared" si="7"/>
        <v>8000</v>
      </c>
      <c r="J76" s="36">
        <f t="shared" si="4"/>
        <v>2023.0875326829914</v>
      </c>
      <c r="K76" s="36">
        <f t="shared" si="8"/>
        <v>8000</v>
      </c>
      <c r="L76" s="36">
        <f>L77</f>
        <v>3084.87</v>
      </c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</row>
    <row r="77" spans="1:62" ht="26.25" hidden="1" x14ac:dyDescent="0.25">
      <c r="A77" s="86">
        <v>329</v>
      </c>
      <c r="B77" s="156"/>
      <c r="C77" s="157"/>
      <c r="D77" s="65" t="s">
        <v>107</v>
      </c>
      <c r="E77" s="38">
        <f>SUM(E78:E79)</f>
        <v>0</v>
      </c>
      <c r="F77" s="38">
        <f>SUM(F78:F79)</f>
        <v>0</v>
      </c>
      <c r="G77" s="38">
        <f>SUM(G78:G79)</f>
        <v>8000</v>
      </c>
      <c r="H77" s="38">
        <f t="shared" si="10"/>
        <v>1061.7824673170085</v>
      </c>
      <c r="I77" s="38">
        <f t="shared" si="7"/>
        <v>8000</v>
      </c>
      <c r="J77" s="38">
        <f t="shared" si="4"/>
        <v>2023.0875326829914</v>
      </c>
      <c r="K77" s="38">
        <f t="shared" si="8"/>
        <v>8000</v>
      </c>
      <c r="L77" s="38">
        <f>SUM(L78:L79)</f>
        <v>3084.87</v>
      </c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</row>
    <row r="78" spans="1:62" ht="26.25" hidden="1" x14ac:dyDescent="0.25">
      <c r="A78" s="158">
        <v>3291</v>
      </c>
      <c r="B78" s="159"/>
      <c r="C78" s="160"/>
      <c r="D78" s="66" t="s">
        <v>108</v>
      </c>
      <c r="E78" s="41">
        <v>0</v>
      </c>
      <c r="F78" s="42">
        <v>0</v>
      </c>
      <c r="G78" s="41">
        <v>2000</v>
      </c>
      <c r="H78" s="41">
        <f t="shared" si="10"/>
        <v>265.44561682925212</v>
      </c>
      <c r="I78" s="41">
        <f t="shared" ref="I78:I97" si="22">G78</f>
        <v>2000</v>
      </c>
      <c r="J78" s="41">
        <f t="shared" si="4"/>
        <v>672.47438317074784</v>
      </c>
      <c r="K78" s="41">
        <f t="shared" ref="K78:K97" si="23">I78</f>
        <v>2000</v>
      </c>
      <c r="L78" s="41">
        <v>937.92</v>
      </c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</row>
    <row r="79" spans="1:62" hidden="1" x14ac:dyDescent="0.25">
      <c r="A79" s="158">
        <v>3299</v>
      </c>
      <c r="B79" s="159"/>
      <c r="C79" s="160"/>
      <c r="D79" s="66" t="s">
        <v>107</v>
      </c>
      <c r="E79" s="41">
        <v>0</v>
      </c>
      <c r="F79" s="42">
        <v>0</v>
      </c>
      <c r="G79" s="41">
        <v>6000</v>
      </c>
      <c r="H79" s="41">
        <f t="shared" si="10"/>
        <v>796.33685048775624</v>
      </c>
      <c r="I79" s="41">
        <f t="shared" si="22"/>
        <v>6000</v>
      </c>
      <c r="J79" s="41">
        <f t="shared" ref="J79:J120" si="24">L79-H79</f>
        <v>1350.6131495122436</v>
      </c>
      <c r="K79" s="41">
        <f t="shared" si="23"/>
        <v>6000</v>
      </c>
      <c r="L79" s="41">
        <v>2146.9499999999998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</row>
    <row r="80" spans="1:62" ht="15" customHeight="1" x14ac:dyDescent="0.25">
      <c r="A80" s="230" t="s">
        <v>181</v>
      </c>
      <c r="B80" s="230"/>
      <c r="C80" s="230"/>
      <c r="D80" s="149" t="s">
        <v>182</v>
      </c>
      <c r="E80" s="150">
        <f t="shared" ref="E80:G84" si="25">E81</f>
        <v>0</v>
      </c>
      <c r="F80" s="150">
        <f t="shared" si="25"/>
        <v>0</v>
      </c>
      <c r="G80" s="150">
        <f t="shared" si="25"/>
        <v>5000</v>
      </c>
      <c r="H80" s="150">
        <f t="shared" si="10"/>
        <v>663.61404207313024</v>
      </c>
      <c r="I80" s="150">
        <f t="shared" si="22"/>
        <v>5000</v>
      </c>
      <c r="J80" s="150">
        <f t="shared" si="24"/>
        <v>0</v>
      </c>
      <c r="K80" s="150">
        <f t="shared" si="23"/>
        <v>5000</v>
      </c>
      <c r="L80" s="150">
        <f>L82</f>
        <v>663.61404207313024</v>
      </c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</row>
    <row r="81" spans="1:62" ht="15" customHeight="1" x14ac:dyDescent="0.25">
      <c r="A81" s="223" t="s">
        <v>172</v>
      </c>
      <c r="B81" s="223"/>
      <c r="C81" s="223"/>
      <c r="D81" s="130" t="s">
        <v>69</v>
      </c>
      <c r="E81" s="45">
        <f t="shared" si="25"/>
        <v>0</v>
      </c>
      <c r="F81" s="45">
        <f t="shared" si="25"/>
        <v>0</v>
      </c>
      <c r="G81" s="45">
        <f t="shared" si="25"/>
        <v>5000</v>
      </c>
      <c r="H81" s="45">
        <f t="shared" si="10"/>
        <v>663.61404207313024</v>
      </c>
      <c r="I81" s="45">
        <f t="shared" si="22"/>
        <v>5000</v>
      </c>
      <c r="J81" s="45">
        <f t="shared" si="24"/>
        <v>0</v>
      </c>
      <c r="K81" s="45">
        <f t="shared" si="23"/>
        <v>5000</v>
      </c>
      <c r="L81" s="45">
        <f>L82</f>
        <v>663.61404207313024</v>
      </c>
      <c r="M81" s="188"/>
      <c r="N81" s="188"/>
      <c r="O81" s="194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</row>
    <row r="82" spans="1:62" x14ac:dyDescent="0.25">
      <c r="A82" s="151" t="s">
        <v>183</v>
      </c>
      <c r="B82" s="152"/>
      <c r="C82" s="153"/>
      <c r="D82" s="161" t="s">
        <v>74</v>
      </c>
      <c r="E82" s="34">
        <f t="shared" si="25"/>
        <v>0</v>
      </c>
      <c r="F82" s="34">
        <f t="shared" si="25"/>
        <v>0</v>
      </c>
      <c r="G82" s="34">
        <f t="shared" si="25"/>
        <v>5000</v>
      </c>
      <c r="H82" s="34">
        <f t="shared" si="10"/>
        <v>663.61404207313024</v>
      </c>
      <c r="I82" s="34">
        <f t="shared" si="22"/>
        <v>5000</v>
      </c>
      <c r="J82" s="34">
        <f t="shared" si="24"/>
        <v>0</v>
      </c>
      <c r="K82" s="34">
        <f t="shared" si="23"/>
        <v>5000</v>
      </c>
      <c r="L82" s="34">
        <f>L83</f>
        <v>663.61404207313024</v>
      </c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</row>
    <row r="83" spans="1:62" x14ac:dyDescent="0.25">
      <c r="A83" s="85" t="s">
        <v>184</v>
      </c>
      <c r="B83" s="154"/>
      <c r="C83" s="155"/>
      <c r="D83" s="75" t="s">
        <v>84</v>
      </c>
      <c r="E83" s="36">
        <f t="shared" si="25"/>
        <v>0</v>
      </c>
      <c r="F83" s="36">
        <f t="shared" si="25"/>
        <v>0</v>
      </c>
      <c r="G83" s="36">
        <f t="shared" si="25"/>
        <v>5000</v>
      </c>
      <c r="H83" s="36">
        <f t="shared" si="10"/>
        <v>663.61404207313024</v>
      </c>
      <c r="I83" s="36">
        <f t="shared" si="22"/>
        <v>5000</v>
      </c>
      <c r="J83" s="36">
        <f t="shared" si="24"/>
        <v>0</v>
      </c>
      <c r="K83" s="36">
        <f t="shared" si="23"/>
        <v>5000</v>
      </c>
      <c r="L83" s="36">
        <f>L84</f>
        <v>663.61404207313024</v>
      </c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</row>
    <row r="84" spans="1:62" hidden="1" x14ac:dyDescent="0.25">
      <c r="A84" s="86" t="s">
        <v>185</v>
      </c>
      <c r="B84" s="156"/>
      <c r="C84" s="157"/>
      <c r="D84" s="76" t="s">
        <v>107</v>
      </c>
      <c r="E84" s="38">
        <f t="shared" si="25"/>
        <v>0</v>
      </c>
      <c r="F84" s="38">
        <f t="shared" si="25"/>
        <v>0</v>
      </c>
      <c r="G84" s="38">
        <f t="shared" si="25"/>
        <v>5000</v>
      </c>
      <c r="H84" s="38">
        <f t="shared" si="10"/>
        <v>663.61404207313024</v>
      </c>
      <c r="I84" s="38">
        <f t="shared" si="22"/>
        <v>5000</v>
      </c>
      <c r="J84" s="38">
        <f t="shared" si="24"/>
        <v>0</v>
      </c>
      <c r="K84" s="38">
        <f t="shared" si="23"/>
        <v>5000</v>
      </c>
      <c r="L84" s="38">
        <f>L85</f>
        <v>663.61404207313024</v>
      </c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</row>
    <row r="85" spans="1:62" hidden="1" x14ac:dyDescent="0.25">
      <c r="A85" s="158" t="s">
        <v>186</v>
      </c>
      <c r="B85" s="159"/>
      <c r="C85" s="160"/>
      <c r="D85" s="77" t="s">
        <v>107</v>
      </c>
      <c r="E85" s="41">
        <v>0</v>
      </c>
      <c r="F85" s="42">
        <v>0</v>
      </c>
      <c r="G85" s="41">
        <v>5000</v>
      </c>
      <c r="H85" s="41">
        <f t="shared" si="10"/>
        <v>663.61404207313024</v>
      </c>
      <c r="I85" s="41">
        <f t="shared" si="22"/>
        <v>5000</v>
      </c>
      <c r="J85" s="41">
        <f t="shared" si="24"/>
        <v>0</v>
      </c>
      <c r="K85" s="41">
        <f t="shared" si="23"/>
        <v>5000</v>
      </c>
      <c r="L85" s="41">
        <f t="shared" si="20"/>
        <v>663.61404207313024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</row>
    <row r="86" spans="1:62" ht="25.5" x14ac:dyDescent="0.25">
      <c r="A86" s="230" t="s">
        <v>261</v>
      </c>
      <c r="B86" s="230"/>
      <c r="C86" s="230"/>
      <c r="D86" s="208" t="s">
        <v>262</v>
      </c>
      <c r="E86" s="150"/>
      <c r="F86" s="150"/>
      <c r="G86" s="150"/>
      <c r="H86" s="150">
        <f>H87</f>
        <v>0</v>
      </c>
      <c r="I86" s="150"/>
      <c r="J86" s="150">
        <f t="shared" si="24"/>
        <v>100</v>
      </c>
      <c r="K86" s="150"/>
      <c r="L86" s="150">
        <f>L87</f>
        <v>100</v>
      </c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</row>
    <row r="87" spans="1:62" x14ac:dyDescent="0.25">
      <c r="A87" s="223" t="s">
        <v>172</v>
      </c>
      <c r="B87" s="223"/>
      <c r="C87" s="223"/>
      <c r="D87" s="130" t="s">
        <v>69</v>
      </c>
      <c r="E87" s="45">
        <f t="shared" ref="E87:G90" si="26">E88</f>
        <v>3913.04</v>
      </c>
      <c r="F87" s="45">
        <f t="shared" si="26"/>
        <v>3913</v>
      </c>
      <c r="G87" s="45">
        <f t="shared" si="26"/>
        <v>3913</v>
      </c>
      <c r="H87" s="45">
        <f>H88</f>
        <v>0</v>
      </c>
      <c r="I87" s="45">
        <f t="shared" ref="I87:I91" si="27">G87</f>
        <v>3913</v>
      </c>
      <c r="J87" s="45">
        <f t="shared" ref="J87:J91" si="28">L87-H87</f>
        <v>100</v>
      </c>
      <c r="K87" s="45">
        <f t="shared" ref="K87:K91" si="29">I87</f>
        <v>3913</v>
      </c>
      <c r="L87" s="45">
        <f>L88</f>
        <v>100</v>
      </c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</row>
    <row r="88" spans="1:62" x14ac:dyDescent="0.25">
      <c r="A88" s="151">
        <v>3</v>
      </c>
      <c r="B88" s="152"/>
      <c r="C88" s="153"/>
      <c r="D88" s="141" t="s">
        <v>74</v>
      </c>
      <c r="E88" s="34">
        <f t="shared" si="26"/>
        <v>3913.04</v>
      </c>
      <c r="F88" s="34">
        <f t="shared" si="26"/>
        <v>3913</v>
      </c>
      <c r="G88" s="34">
        <f t="shared" si="26"/>
        <v>3913</v>
      </c>
      <c r="H88" s="34">
        <f>H89</f>
        <v>0</v>
      </c>
      <c r="I88" s="34">
        <f t="shared" si="27"/>
        <v>3913</v>
      </c>
      <c r="J88" s="34">
        <f t="shared" si="28"/>
        <v>100</v>
      </c>
      <c r="K88" s="34">
        <f t="shared" si="29"/>
        <v>3913</v>
      </c>
      <c r="L88" s="34">
        <f>L89</f>
        <v>100</v>
      </c>
      <c r="M88" s="189"/>
      <c r="N88" s="189"/>
      <c r="O88" s="195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</row>
    <row r="89" spans="1:62" x14ac:dyDescent="0.25">
      <c r="A89" s="85">
        <v>32</v>
      </c>
      <c r="B89" s="154"/>
      <c r="C89" s="155"/>
      <c r="D89" s="74" t="s">
        <v>84</v>
      </c>
      <c r="E89" s="36">
        <f t="shared" si="26"/>
        <v>3913.04</v>
      </c>
      <c r="F89" s="36">
        <f t="shared" si="26"/>
        <v>3913</v>
      </c>
      <c r="G89" s="36">
        <f t="shared" si="26"/>
        <v>3913</v>
      </c>
      <c r="H89" s="36">
        <f>H90</f>
        <v>0</v>
      </c>
      <c r="I89" s="36">
        <f t="shared" si="27"/>
        <v>3913</v>
      </c>
      <c r="J89" s="36">
        <f t="shared" si="28"/>
        <v>100</v>
      </c>
      <c r="K89" s="36">
        <f t="shared" si="29"/>
        <v>3913</v>
      </c>
      <c r="L89" s="36">
        <f>L90</f>
        <v>100</v>
      </c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</row>
    <row r="90" spans="1:62" hidden="1" x14ac:dyDescent="0.25">
      <c r="A90" s="86">
        <v>323</v>
      </c>
      <c r="B90" s="156"/>
      <c r="C90" s="157"/>
      <c r="D90" s="65" t="s">
        <v>97</v>
      </c>
      <c r="E90" s="38">
        <f t="shared" si="26"/>
        <v>3913.04</v>
      </c>
      <c r="F90" s="38">
        <f t="shared" si="26"/>
        <v>3913</v>
      </c>
      <c r="G90" s="38">
        <f t="shared" si="26"/>
        <v>3913</v>
      </c>
      <c r="H90" s="38">
        <f>H91</f>
        <v>0</v>
      </c>
      <c r="I90" s="38">
        <f t="shared" si="27"/>
        <v>3913</v>
      </c>
      <c r="J90" s="38">
        <f t="shared" si="28"/>
        <v>100</v>
      </c>
      <c r="K90" s="38">
        <f t="shared" si="29"/>
        <v>3913</v>
      </c>
      <c r="L90" s="38">
        <f>L91</f>
        <v>100</v>
      </c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</row>
    <row r="91" spans="1:62" hidden="1" x14ac:dyDescent="0.25">
      <c r="A91" s="158">
        <v>3237</v>
      </c>
      <c r="B91" s="159"/>
      <c r="C91" s="160"/>
      <c r="D91" s="66" t="s">
        <v>104</v>
      </c>
      <c r="E91" s="41">
        <v>3913.04</v>
      </c>
      <c r="F91" s="42">
        <v>3913</v>
      </c>
      <c r="G91" s="41">
        <v>3913</v>
      </c>
      <c r="H91" s="41">
        <v>0</v>
      </c>
      <c r="I91" s="41">
        <f t="shared" si="27"/>
        <v>3913</v>
      </c>
      <c r="J91" s="41">
        <f t="shared" si="28"/>
        <v>100</v>
      </c>
      <c r="K91" s="41">
        <f t="shared" si="29"/>
        <v>3913</v>
      </c>
      <c r="L91" s="41">
        <v>100</v>
      </c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</row>
    <row r="92" spans="1:62" ht="15" customHeight="1" x14ac:dyDescent="0.25">
      <c r="A92" s="230" t="s">
        <v>188</v>
      </c>
      <c r="B92" s="230"/>
      <c r="C92" s="230"/>
      <c r="D92" s="162" t="s">
        <v>189</v>
      </c>
      <c r="E92" s="150">
        <f t="shared" ref="E92:G96" si="30">E93</f>
        <v>3913.04</v>
      </c>
      <c r="F92" s="150">
        <f t="shared" si="30"/>
        <v>3913</v>
      </c>
      <c r="G92" s="150">
        <f t="shared" si="30"/>
        <v>3913</v>
      </c>
      <c r="H92" s="150">
        <f t="shared" ref="H92:H97" si="31">G92/7.5345</f>
        <v>519.34434932643171</v>
      </c>
      <c r="I92" s="150">
        <f t="shared" si="22"/>
        <v>3913</v>
      </c>
      <c r="J92" s="150">
        <f t="shared" si="24"/>
        <v>11.535650673568284</v>
      </c>
      <c r="K92" s="150">
        <f t="shared" si="23"/>
        <v>3913</v>
      </c>
      <c r="L92" s="150">
        <f>L94</f>
        <v>530.88</v>
      </c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</row>
    <row r="93" spans="1:62" x14ac:dyDescent="0.25">
      <c r="A93" s="223" t="s">
        <v>172</v>
      </c>
      <c r="B93" s="223"/>
      <c r="C93" s="223"/>
      <c r="D93" s="130" t="s">
        <v>69</v>
      </c>
      <c r="E93" s="45">
        <f t="shared" si="30"/>
        <v>3913.04</v>
      </c>
      <c r="F93" s="45">
        <f t="shared" si="30"/>
        <v>3913</v>
      </c>
      <c r="G93" s="45">
        <f t="shared" si="30"/>
        <v>3913</v>
      </c>
      <c r="H93" s="45">
        <f t="shared" si="31"/>
        <v>519.34434932643171</v>
      </c>
      <c r="I93" s="45">
        <f t="shared" si="22"/>
        <v>3913</v>
      </c>
      <c r="J93" s="45">
        <f t="shared" si="24"/>
        <v>11.535650673568284</v>
      </c>
      <c r="K93" s="45">
        <f t="shared" si="23"/>
        <v>3913</v>
      </c>
      <c r="L93" s="45">
        <f>L94</f>
        <v>530.88</v>
      </c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</row>
    <row r="94" spans="1:62" x14ac:dyDescent="0.25">
      <c r="A94" s="151">
        <v>3</v>
      </c>
      <c r="B94" s="152"/>
      <c r="C94" s="153"/>
      <c r="D94" s="141" t="s">
        <v>74</v>
      </c>
      <c r="E94" s="34">
        <f t="shared" si="30"/>
        <v>3913.04</v>
      </c>
      <c r="F94" s="34">
        <f t="shared" si="30"/>
        <v>3913</v>
      </c>
      <c r="G94" s="34">
        <f t="shared" si="30"/>
        <v>3913</v>
      </c>
      <c r="H94" s="34">
        <f t="shared" si="31"/>
        <v>519.34434932643171</v>
      </c>
      <c r="I94" s="34">
        <f t="shared" si="22"/>
        <v>3913</v>
      </c>
      <c r="J94" s="34">
        <f t="shared" si="24"/>
        <v>11.535650673568284</v>
      </c>
      <c r="K94" s="34">
        <f t="shared" si="23"/>
        <v>3913</v>
      </c>
      <c r="L94" s="34">
        <f>L95</f>
        <v>530.88</v>
      </c>
      <c r="M94" s="189"/>
      <c r="N94" s="189"/>
      <c r="O94" s="195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</row>
    <row r="95" spans="1:62" x14ac:dyDescent="0.25">
      <c r="A95" s="85">
        <v>32</v>
      </c>
      <c r="B95" s="154"/>
      <c r="C95" s="155"/>
      <c r="D95" s="74" t="s">
        <v>84</v>
      </c>
      <c r="E95" s="36">
        <f t="shared" si="30"/>
        <v>3913.04</v>
      </c>
      <c r="F95" s="36">
        <f t="shared" si="30"/>
        <v>3913</v>
      </c>
      <c r="G95" s="36">
        <f t="shared" si="30"/>
        <v>3913</v>
      </c>
      <c r="H95" s="36">
        <f t="shared" si="31"/>
        <v>519.34434932643171</v>
      </c>
      <c r="I95" s="36">
        <f t="shared" si="22"/>
        <v>3913</v>
      </c>
      <c r="J95" s="36">
        <f t="shared" si="24"/>
        <v>11.535650673568284</v>
      </c>
      <c r="K95" s="36">
        <f t="shared" si="23"/>
        <v>3913</v>
      </c>
      <c r="L95" s="36">
        <f>L96</f>
        <v>530.88</v>
      </c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</row>
    <row r="96" spans="1:62" hidden="1" x14ac:dyDescent="0.25">
      <c r="A96" s="86">
        <v>323</v>
      </c>
      <c r="B96" s="156"/>
      <c r="C96" s="157"/>
      <c r="D96" s="65" t="s">
        <v>97</v>
      </c>
      <c r="E96" s="38">
        <f t="shared" si="30"/>
        <v>3913.04</v>
      </c>
      <c r="F96" s="38">
        <f t="shared" si="30"/>
        <v>3913</v>
      </c>
      <c r="G96" s="38">
        <f t="shared" si="30"/>
        <v>3913</v>
      </c>
      <c r="H96" s="38">
        <f t="shared" si="31"/>
        <v>519.34434932643171</v>
      </c>
      <c r="I96" s="38">
        <f t="shared" si="22"/>
        <v>3913</v>
      </c>
      <c r="J96" s="38">
        <f t="shared" si="24"/>
        <v>11.535650673568284</v>
      </c>
      <c r="K96" s="38">
        <f t="shared" si="23"/>
        <v>3913</v>
      </c>
      <c r="L96" s="38">
        <f>L97</f>
        <v>530.88</v>
      </c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</row>
    <row r="97" spans="1:62" hidden="1" x14ac:dyDescent="0.25">
      <c r="A97" s="158">
        <v>3237</v>
      </c>
      <c r="B97" s="159"/>
      <c r="C97" s="160"/>
      <c r="D97" s="66" t="s">
        <v>104</v>
      </c>
      <c r="E97" s="41">
        <v>3913.04</v>
      </c>
      <c r="F97" s="42">
        <v>3913</v>
      </c>
      <c r="G97" s="41">
        <v>3913</v>
      </c>
      <c r="H97" s="41">
        <f t="shared" si="31"/>
        <v>519.34434932643171</v>
      </c>
      <c r="I97" s="41">
        <f t="shared" si="22"/>
        <v>3913</v>
      </c>
      <c r="J97" s="41">
        <f t="shared" si="24"/>
        <v>11.535650673568284</v>
      </c>
      <c r="K97" s="41">
        <f t="shared" si="23"/>
        <v>3913</v>
      </c>
      <c r="L97" s="41">
        <v>530.88</v>
      </c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</row>
    <row r="98" spans="1:62" x14ac:dyDescent="0.25">
      <c r="A98" s="230" t="s">
        <v>190</v>
      </c>
      <c r="B98" s="230"/>
      <c r="C98" s="230"/>
      <c r="D98" s="162" t="s">
        <v>191</v>
      </c>
      <c r="E98" s="150">
        <f t="shared" ref="E98:G99" si="32">E99</f>
        <v>0</v>
      </c>
      <c r="F98" s="150">
        <f t="shared" si="32"/>
        <v>55825.200000000004</v>
      </c>
      <c r="G98" s="150">
        <f t="shared" si="32"/>
        <v>102621.70999999999</v>
      </c>
      <c r="H98" s="150">
        <f t="shared" ref="H98:H126" si="33">G98/7.5345</f>
        <v>13620.241555511313</v>
      </c>
      <c r="I98" s="150">
        <f t="shared" ref="I98:I119" si="34">G98</f>
        <v>102621.70999999999</v>
      </c>
      <c r="J98" s="150">
        <f t="shared" si="24"/>
        <v>10676.048444488688</v>
      </c>
      <c r="K98" s="150">
        <f t="shared" ref="K98:K119" si="35">I98</f>
        <v>102621.70999999999</v>
      </c>
      <c r="L98" s="150">
        <f>L100</f>
        <v>24296.29</v>
      </c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</row>
    <row r="99" spans="1:62" x14ac:dyDescent="0.25">
      <c r="A99" s="223" t="s">
        <v>172</v>
      </c>
      <c r="B99" s="223"/>
      <c r="C99" s="223"/>
      <c r="D99" s="130" t="s">
        <v>69</v>
      </c>
      <c r="E99" s="45">
        <f t="shared" si="32"/>
        <v>0</v>
      </c>
      <c r="F99" s="45">
        <f t="shared" si="32"/>
        <v>55825.200000000004</v>
      </c>
      <c r="G99" s="45">
        <f t="shared" si="32"/>
        <v>102621.70999999999</v>
      </c>
      <c r="H99" s="45">
        <f t="shared" si="33"/>
        <v>13620.241555511313</v>
      </c>
      <c r="I99" s="45">
        <f t="shared" si="34"/>
        <v>102621.70999999999</v>
      </c>
      <c r="J99" s="45">
        <f t="shared" si="24"/>
        <v>10676.048444488688</v>
      </c>
      <c r="K99" s="45">
        <f t="shared" si="35"/>
        <v>102621.70999999999</v>
      </c>
      <c r="L99" s="45">
        <f>L100</f>
        <v>24296.29</v>
      </c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</row>
    <row r="100" spans="1:62" x14ac:dyDescent="0.25">
      <c r="A100" s="151">
        <v>3</v>
      </c>
      <c r="B100" s="152"/>
      <c r="C100" s="153"/>
      <c r="D100" s="141" t="s">
        <v>74</v>
      </c>
      <c r="E100" s="34">
        <f>E101+E108</f>
        <v>0</v>
      </c>
      <c r="F100" s="34">
        <f>F101+F108</f>
        <v>55825.200000000004</v>
      </c>
      <c r="G100" s="34">
        <f>G101+G108</f>
        <v>102621.70999999999</v>
      </c>
      <c r="H100" s="34">
        <f t="shared" si="33"/>
        <v>13620.241555511313</v>
      </c>
      <c r="I100" s="34">
        <f t="shared" si="34"/>
        <v>102621.70999999999</v>
      </c>
      <c r="J100" s="34">
        <f t="shared" si="24"/>
        <v>10676.048444488688</v>
      </c>
      <c r="K100" s="34">
        <f t="shared" si="35"/>
        <v>102621.70999999999</v>
      </c>
      <c r="L100" s="34">
        <f>L101+L108</f>
        <v>24296.29</v>
      </c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</row>
    <row r="101" spans="1:62" x14ac:dyDescent="0.25">
      <c r="A101" s="85">
        <v>31</v>
      </c>
      <c r="B101" s="154"/>
      <c r="C101" s="155"/>
      <c r="D101" s="74" t="s">
        <v>75</v>
      </c>
      <c r="E101" s="36">
        <f>E102+E106+E104</f>
        <v>0</v>
      </c>
      <c r="F101" s="36">
        <f>F102+F106+F104</f>
        <v>52068.600000000006</v>
      </c>
      <c r="G101" s="36">
        <f>G102+G106+G104</f>
        <v>93521.709999999992</v>
      </c>
      <c r="H101" s="36">
        <f t="shared" si="33"/>
        <v>12412.463998938216</v>
      </c>
      <c r="I101" s="36">
        <f t="shared" si="34"/>
        <v>93521.709999999992</v>
      </c>
      <c r="J101" s="36">
        <f t="shared" si="24"/>
        <v>10620.326001061785</v>
      </c>
      <c r="K101" s="36">
        <f t="shared" si="35"/>
        <v>93521.709999999992</v>
      </c>
      <c r="L101" s="36">
        <f>L102+L104+L106</f>
        <v>23032.79</v>
      </c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</row>
    <row r="102" spans="1:62" hidden="1" x14ac:dyDescent="0.25">
      <c r="A102" s="86">
        <v>311</v>
      </c>
      <c r="B102" s="156"/>
      <c r="C102" s="157"/>
      <c r="D102" s="65" t="s">
        <v>76</v>
      </c>
      <c r="E102" s="38">
        <f>E103</f>
        <v>0</v>
      </c>
      <c r="F102" s="38">
        <f>F103</f>
        <v>44694.3</v>
      </c>
      <c r="G102" s="38">
        <f>G103</f>
        <v>80276.149999999994</v>
      </c>
      <c r="H102" s="38">
        <f t="shared" si="33"/>
        <v>10654.476076713781</v>
      </c>
      <c r="I102" s="38">
        <f t="shared" si="34"/>
        <v>80276.149999999994</v>
      </c>
      <c r="J102" s="38">
        <f t="shared" si="24"/>
        <v>7828.5939232862183</v>
      </c>
      <c r="K102" s="38">
        <f t="shared" si="35"/>
        <v>80276.149999999994</v>
      </c>
      <c r="L102" s="38">
        <f>L103</f>
        <v>18483.07</v>
      </c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</row>
    <row r="103" spans="1:62" hidden="1" x14ac:dyDescent="0.25">
      <c r="A103" s="158">
        <v>3111</v>
      </c>
      <c r="B103" s="159"/>
      <c r="C103" s="160"/>
      <c r="D103" s="66" t="s">
        <v>77</v>
      </c>
      <c r="E103" s="41">
        <v>0</v>
      </c>
      <c r="F103" s="41">
        <v>44694.3</v>
      </c>
      <c r="G103" s="41">
        <v>80276.149999999994</v>
      </c>
      <c r="H103" s="41">
        <f t="shared" si="33"/>
        <v>10654.476076713781</v>
      </c>
      <c r="I103" s="41">
        <f t="shared" si="34"/>
        <v>80276.149999999994</v>
      </c>
      <c r="J103" s="41">
        <f t="shared" si="24"/>
        <v>7828.5939232862183</v>
      </c>
      <c r="K103" s="41">
        <f t="shared" si="35"/>
        <v>80276.149999999994</v>
      </c>
      <c r="L103" s="41">
        <v>18483.07</v>
      </c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</row>
    <row r="104" spans="1:62" hidden="1" x14ac:dyDescent="0.25">
      <c r="A104" s="86">
        <v>312</v>
      </c>
      <c r="B104" s="156"/>
      <c r="C104" s="157"/>
      <c r="D104" s="65" t="s">
        <v>78</v>
      </c>
      <c r="E104" s="38">
        <f>E105</f>
        <v>0</v>
      </c>
      <c r="F104" s="38">
        <f>F105</f>
        <v>0</v>
      </c>
      <c r="G104" s="38">
        <f>G105</f>
        <v>0</v>
      </c>
      <c r="H104" s="38">
        <f t="shared" si="33"/>
        <v>0</v>
      </c>
      <c r="I104" s="38">
        <f t="shared" si="34"/>
        <v>0</v>
      </c>
      <c r="J104" s="38">
        <f t="shared" si="24"/>
        <v>1500</v>
      </c>
      <c r="K104" s="38">
        <f t="shared" si="35"/>
        <v>0</v>
      </c>
      <c r="L104" s="38">
        <f>L105</f>
        <v>1500</v>
      </c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</row>
    <row r="105" spans="1:62" hidden="1" x14ac:dyDescent="0.25">
      <c r="A105" s="158">
        <v>3121</v>
      </c>
      <c r="B105" s="159"/>
      <c r="C105" s="160"/>
      <c r="D105" s="66" t="s">
        <v>78</v>
      </c>
      <c r="E105" s="41">
        <v>0</v>
      </c>
      <c r="F105" s="41">
        <v>0</v>
      </c>
      <c r="G105" s="41">
        <v>0</v>
      </c>
      <c r="H105" s="41">
        <f t="shared" si="33"/>
        <v>0</v>
      </c>
      <c r="I105" s="41">
        <f t="shared" si="34"/>
        <v>0</v>
      </c>
      <c r="J105" s="41">
        <f t="shared" si="24"/>
        <v>1500</v>
      </c>
      <c r="K105" s="41">
        <f t="shared" si="35"/>
        <v>0</v>
      </c>
      <c r="L105" s="41">
        <v>1500</v>
      </c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</row>
    <row r="106" spans="1:62" ht="15" hidden="1" customHeight="1" x14ac:dyDescent="0.25">
      <c r="A106" s="86">
        <v>313</v>
      </c>
      <c r="B106" s="156"/>
      <c r="C106" s="157"/>
      <c r="D106" s="65" t="s">
        <v>79</v>
      </c>
      <c r="E106" s="38">
        <f>E107</f>
        <v>0</v>
      </c>
      <c r="F106" s="38">
        <f>F107</f>
        <v>7374.3</v>
      </c>
      <c r="G106" s="38">
        <f>G107</f>
        <v>13245.56</v>
      </c>
      <c r="H106" s="38">
        <f t="shared" si="33"/>
        <v>1757.9879222244342</v>
      </c>
      <c r="I106" s="38">
        <f t="shared" si="34"/>
        <v>13245.56</v>
      </c>
      <c r="J106" s="38">
        <f t="shared" si="24"/>
        <v>1291.7320777755656</v>
      </c>
      <c r="K106" s="38">
        <f t="shared" si="35"/>
        <v>13245.56</v>
      </c>
      <c r="L106" s="38">
        <f>L107</f>
        <v>3049.72</v>
      </c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</row>
    <row r="107" spans="1:62" ht="25.5" hidden="1" customHeight="1" x14ac:dyDescent="0.25">
      <c r="A107" s="158">
        <v>3132</v>
      </c>
      <c r="B107" s="159"/>
      <c r="C107" s="160"/>
      <c r="D107" s="66" t="s">
        <v>80</v>
      </c>
      <c r="E107" s="41">
        <v>0</v>
      </c>
      <c r="F107" s="41">
        <v>7374.3</v>
      </c>
      <c r="G107" s="41">
        <v>13245.56</v>
      </c>
      <c r="H107" s="41">
        <f t="shared" si="33"/>
        <v>1757.9879222244342</v>
      </c>
      <c r="I107" s="41">
        <f t="shared" si="34"/>
        <v>13245.56</v>
      </c>
      <c r="J107" s="41">
        <f t="shared" si="24"/>
        <v>1291.7320777755656</v>
      </c>
      <c r="K107" s="41">
        <f t="shared" si="35"/>
        <v>13245.56</v>
      </c>
      <c r="L107" s="41">
        <v>3049.72</v>
      </c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</row>
    <row r="108" spans="1:62" x14ac:dyDescent="0.25">
      <c r="A108" s="85">
        <v>32</v>
      </c>
      <c r="B108" s="154"/>
      <c r="C108" s="155"/>
      <c r="D108" s="74" t="s">
        <v>84</v>
      </c>
      <c r="E108" s="36">
        <f>E109</f>
        <v>0</v>
      </c>
      <c r="F108" s="36">
        <f>F109</f>
        <v>3756.6</v>
      </c>
      <c r="G108" s="36">
        <f>G109</f>
        <v>9100</v>
      </c>
      <c r="H108" s="36">
        <f t="shared" si="33"/>
        <v>1207.7775565730969</v>
      </c>
      <c r="I108" s="36">
        <f t="shared" si="34"/>
        <v>9100</v>
      </c>
      <c r="J108" s="36">
        <f t="shared" si="24"/>
        <v>55.722443426903055</v>
      </c>
      <c r="K108" s="36">
        <f t="shared" si="35"/>
        <v>9100</v>
      </c>
      <c r="L108" s="36">
        <f>L109</f>
        <v>1263.5</v>
      </c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</row>
    <row r="109" spans="1:62" hidden="1" x14ac:dyDescent="0.25">
      <c r="A109" s="86">
        <v>321</v>
      </c>
      <c r="B109" s="156"/>
      <c r="C109" s="157"/>
      <c r="D109" s="65" t="s">
        <v>85</v>
      </c>
      <c r="E109" s="38">
        <f>SUM(E110:E111)</f>
        <v>0</v>
      </c>
      <c r="F109" s="38">
        <f>SUM(F110:F111)</f>
        <v>3756.6</v>
      </c>
      <c r="G109" s="38">
        <f>SUM(G110:G111)</f>
        <v>9100</v>
      </c>
      <c r="H109" s="38">
        <f t="shared" si="33"/>
        <v>1207.7775565730969</v>
      </c>
      <c r="I109" s="38">
        <f t="shared" si="34"/>
        <v>9100</v>
      </c>
      <c r="J109" s="38">
        <f t="shared" si="24"/>
        <v>55.722443426903055</v>
      </c>
      <c r="K109" s="38">
        <f t="shared" si="35"/>
        <v>9100</v>
      </c>
      <c r="L109" s="38">
        <f>SUM(L110:L111)</f>
        <v>1263.5</v>
      </c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</row>
    <row r="110" spans="1:62" hidden="1" x14ac:dyDescent="0.25">
      <c r="A110" s="158">
        <v>3211</v>
      </c>
      <c r="B110" s="159"/>
      <c r="C110" s="160"/>
      <c r="D110" s="66" t="s">
        <v>86</v>
      </c>
      <c r="E110" s="41">
        <v>0</v>
      </c>
      <c r="F110" s="41">
        <v>0</v>
      </c>
      <c r="G110" s="41">
        <v>0</v>
      </c>
      <c r="H110" s="41">
        <f t="shared" si="33"/>
        <v>0</v>
      </c>
      <c r="I110" s="41">
        <f t="shared" si="34"/>
        <v>0</v>
      </c>
      <c r="J110" s="41">
        <f t="shared" si="24"/>
        <v>53.1</v>
      </c>
      <c r="K110" s="41">
        <f t="shared" si="35"/>
        <v>0</v>
      </c>
      <c r="L110" s="41">
        <v>53.1</v>
      </c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</row>
    <row r="111" spans="1:62" ht="26.25" hidden="1" x14ac:dyDescent="0.25">
      <c r="A111" s="158">
        <v>3212</v>
      </c>
      <c r="B111" s="159"/>
      <c r="C111" s="160"/>
      <c r="D111" s="66" t="s">
        <v>187</v>
      </c>
      <c r="E111" s="41">
        <v>0</v>
      </c>
      <c r="F111" s="41">
        <v>3756.6</v>
      </c>
      <c r="G111" s="41">
        <v>9100</v>
      </c>
      <c r="H111" s="41">
        <f t="shared" si="33"/>
        <v>1207.7775565730969</v>
      </c>
      <c r="I111" s="41">
        <f t="shared" si="34"/>
        <v>9100</v>
      </c>
      <c r="J111" s="41">
        <f t="shared" si="24"/>
        <v>2.6224434269031462</v>
      </c>
      <c r="K111" s="41">
        <f t="shared" si="35"/>
        <v>9100</v>
      </c>
      <c r="L111" s="41">
        <v>1210.4000000000001</v>
      </c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</row>
    <row r="112" spans="1:62" x14ac:dyDescent="0.25">
      <c r="A112" s="230" t="s">
        <v>192</v>
      </c>
      <c r="B112" s="230"/>
      <c r="C112" s="230"/>
      <c r="D112" s="162" t="s">
        <v>193</v>
      </c>
      <c r="E112" s="150">
        <f t="shared" ref="E112:G113" si="36">E113</f>
        <v>0</v>
      </c>
      <c r="F112" s="150">
        <f t="shared" si="36"/>
        <v>0</v>
      </c>
      <c r="G112" s="150">
        <f t="shared" si="36"/>
        <v>43980.729999999996</v>
      </c>
      <c r="H112" s="150">
        <f t="shared" si="33"/>
        <v>5837.2460017253952</v>
      </c>
      <c r="I112" s="150">
        <f t="shared" si="34"/>
        <v>43980.729999999996</v>
      </c>
      <c r="J112" s="150">
        <f t="shared" si="24"/>
        <v>18600.053998274601</v>
      </c>
      <c r="K112" s="150">
        <f t="shared" si="35"/>
        <v>43980.729999999996</v>
      </c>
      <c r="L112" s="150">
        <f>L114</f>
        <v>24437.299999999996</v>
      </c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</row>
    <row r="113" spans="1:62" x14ac:dyDescent="0.25">
      <c r="A113" s="223" t="s">
        <v>172</v>
      </c>
      <c r="B113" s="223"/>
      <c r="C113" s="223"/>
      <c r="D113" s="130" t="s">
        <v>69</v>
      </c>
      <c r="E113" s="45">
        <f t="shared" si="36"/>
        <v>0</v>
      </c>
      <c r="F113" s="45">
        <f t="shared" si="36"/>
        <v>0</v>
      </c>
      <c r="G113" s="45">
        <f t="shared" si="36"/>
        <v>43980.729999999996</v>
      </c>
      <c r="H113" s="45">
        <f t="shared" si="33"/>
        <v>5837.2460017253952</v>
      </c>
      <c r="I113" s="45">
        <f t="shared" si="34"/>
        <v>43980.729999999996</v>
      </c>
      <c r="J113" s="45">
        <f t="shared" si="24"/>
        <v>18600.053998274601</v>
      </c>
      <c r="K113" s="45">
        <f t="shared" si="35"/>
        <v>43980.729999999996</v>
      </c>
      <c r="L113" s="45">
        <f>L114</f>
        <v>24437.299999999996</v>
      </c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</row>
    <row r="114" spans="1:62" x14ac:dyDescent="0.25">
      <c r="A114" s="151">
        <v>3</v>
      </c>
      <c r="B114" s="152"/>
      <c r="C114" s="153"/>
      <c r="D114" s="141" t="s">
        <v>74</v>
      </c>
      <c r="E114" s="34">
        <f>E115+E122</f>
        <v>0</v>
      </c>
      <c r="F114" s="34">
        <f>F115+F122</f>
        <v>0</v>
      </c>
      <c r="G114" s="34">
        <f>G115+G122</f>
        <v>43980.729999999996</v>
      </c>
      <c r="H114" s="34">
        <f t="shared" si="33"/>
        <v>5837.2460017253952</v>
      </c>
      <c r="I114" s="34">
        <f t="shared" si="34"/>
        <v>43980.729999999996</v>
      </c>
      <c r="J114" s="34">
        <f t="shared" si="24"/>
        <v>18600.053998274601</v>
      </c>
      <c r="K114" s="34">
        <f t="shared" si="35"/>
        <v>43980.729999999996</v>
      </c>
      <c r="L114" s="34">
        <f>L115+L122</f>
        <v>24437.299999999996</v>
      </c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</row>
    <row r="115" spans="1:62" x14ac:dyDescent="0.25">
      <c r="A115" s="85">
        <v>31</v>
      </c>
      <c r="B115" s="154"/>
      <c r="C115" s="155"/>
      <c r="D115" s="74" t="s">
        <v>75</v>
      </c>
      <c r="E115" s="36">
        <f>E116+E120+E118</f>
        <v>0</v>
      </c>
      <c r="F115" s="36">
        <f>F116+F120+F118</f>
        <v>0</v>
      </c>
      <c r="G115" s="36">
        <f>G116+G120+G118</f>
        <v>40080.729999999996</v>
      </c>
      <c r="H115" s="36">
        <f t="shared" si="33"/>
        <v>5319.6270489083545</v>
      </c>
      <c r="I115" s="36">
        <f t="shared" si="34"/>
        <v>40080.729999999996</v>
      </c>
      <c r="J115" s="36">
        <f t="shared" si="24"/>
        <v>18321.162951091643</v>
      </c>
      <c r="K115" s="36">
        <f t="shared" si="35"/>
        <v>40080.729999999996</v>
      </c>
      <c r="L115" s="36">
        <f>L116+L118+L120</f>
        <v>23640.789999999997</v>
      </c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</row>
    <row r="116" spans="1:62" hidden="1" x14ac:dyDescent="0.25">
      <c r="A116" s="86">
        <v>311</v>
      </c>
      <c r="B116" s="156"/>
      <c r="C116" s="157"/>
      <c r="D116" s="65" t="s">
        <v>76</v>
      </c>
      <c r="E116" s="38">
        <f>E117</f>
        <v>0</v>
      </c>
      <c r="F116" s="38">
        <f>F117</f>
        <v>0</v>
      </c>
      <c r="G116" s="38">
        <f>G117</f>
        <v>34404.06</v>
      </c>
      <c r="H116" s="38">
        <f t="shared" si="33"/>
        <v>4566.2034640652992</v>
      </c>
      <c r="I116" s="38">
        <f t="shared" si="34"/>
        <v>34404.06</v>
      </c>
      <c r="J116" s="38">
        <f t="shared" si="24"/>
        <v>12823.236535934699</v>
      </c>
      <c r="K116" s="38">
        <f t="shared" si="35"/>
        <v>34404.06</v>
      </c>
      <c r="L116" s="38">
        <f>L117</f>
        <v>17389.439999999999</v>
      </c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</row>
    <row r="117" spans="1:62" hidden="1" x14ac:dyDescent="0.25">
      <c r="A117" s="158">
        <v>3111</v>
      </c>
      <c r="B117" s="159"/>
      <c r="C117" s="160"/>
      <c r="D117" s="66" t="s">
        <v>77</v>
      </c>
      <c r="E117" s="41">
        <v>0</v>
      </c>
      <c r="F117" s="41"/>
      <c r="G117" s="41">
        <v>34404.06</v>
      </c>
      <c r="H117" s="41">
        <f t="shared" si="33"/>
        <v>4566.2034640652992</v>
      </c>
      <c r="I117" s="41">
        <f t="shared" si="34"/>
        <v>34404.06</v>
      </c>
      <c r="J117" s="41">
        <f t="shared" si="24"/>
        <v>12823.236535934699</v>
      </c>
      <c r="K117" s="41">
        <f t="shared" si="35"/>
        <v>34404.06</v>
      </c>
      <c r="L117" s="41">
        <v>17389.439999999999</v>
      </c>
      <c r="M117" s="191"/>
      <c r="N117" s="191"/>
      <c r="O117" s="191"/>
      <c r="P117" s="197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</row>
    <row r="118" spans="1:62" hidden="1" x14ac:dyDescent="0.25">
      <c r="A118" s="86">
        <v>312</v>
      </c>
      <c r="B118" s="156"/>
      <c r="C118" s="157"/>
      <c r="D118" s="65" t="s">
        <v>78</v>
      </c>
      <c r="E118" s="38">
        <f>E119</f>
        <v>0</v>
      </c>
      <c r="F118" s="38">
        <f>F119</f>
        <v>0</v>
      </c>
      <c r="G118" s="38">
        <f>G119</f>
        <v>0</v>
      </c>
      <c r="H118" s="38">
        <f t="shared" si="33"/>
        <v>0</v>
      </c>
      <c r="I118" s="38">
        <f t="shared" si="34"/>
        <v>0</v>
      </c>
      <c r="J118" s="38">
        <f t="shared" si="24"/>
        <v>3382.12</v>
      </c>
      <c r="K118" s="38">
        <f t="shared" si="35"/>
        <v>0</v>
      </c>
      <c r="L118" s="38">
        <f>L119</f>
        <v>3382.12</v>
      </c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</row>
    <row r="119" spans="1:62" hidden="1" x14ac:dyDescent="0.25">
      <c r="A119" s="158">
        <v>3121</v>
      </c>
      <c r="B119" s="159"/>
      <c r="C119" s="160"/>
      <c r="D119" s="66" t="s">
        <v>78</v>
      </c>
      <c r="E119" s="41">
        <v>0</v>
      </c>
      <c r="F119" s="41">
        <v>0</v>
      </c>
      <c r="G119" s="41">
        <v>0</v>
      </c>
      <c r="H119" s="41">
        <f t="shared" si="33"/>
        <v>0</v>
      </c>
      <c r="I119" s="41">
        <f t="shared" si="34"/>
        <v>0</v>
      </c>
      <c r="J119" s="41">
        <f t="shared" si="24"/>
        <v>3382.12</v>
      </c>
      <c r="K119" s="41">
        <f t="shared" si="35"/>
        <v>0</v>
      </c>
      <c r="L119" s="41">
        <v>3382.12</v>
      </c>
      <c r="M119" s="184"/>
      <c r="N119" s="184"/>
      <c r="O119" s="184"/>
      <c r="P119" s="192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</row>
    <row r="120" spans="1:62" hidden="1" x14ac:dyDescent="0.25">
      <c r="A120" s="86">
        <v>313</v>
      </c>
      <c r="B120" s="156"/>
      <c r="C120" s="157"/>
      <c r="D120" s="65" t="s">
        <v>79</v>
      </c>
      <c r="E120" s="38">
        <f>E121</f>
        <v>0</v>
      </c>
      <c r="F120" s="38">
        <f>F121</f>
        <v>0</v>
      </c>
      <c r="G120" s="38">
        <f>G121</f>
        <v>5676.67</v>
      </c>
      <c r="H120" s="38">
        <f t="shared" si="33"/>
        <v>753.42358484305521</v>
      </c>
      <c r="I120" s="38">
        <f t="shared" ref="I120:I165" si="37">G120</f>
        <v>5676.67</v>
      </c>
      <c r="J120" s="38">
        <f t="shared" si="24"/>
        <v>2115.8064151569447</v>
      </c>
      <c r="K120" s="38">
        <f t="shared" ref="K120:K165" si="38">I120</f>
        <v>5676.67</v>
      </c>
      <c r="L120" s="38">
        <f>L121</f>
        <v>2869.23</v>
      </c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</row>
    <row r="121" spans="1:62" ht="26.25" hidden="1" x14ac:dyDescent="0.25">
      <c r="A121" s="158">
        <v>3132</v>
      </c>
      <c r="B121" s="159"/>
      <c r="C121" s="160"/>
      <c r="D121" s="66" t="s">
        <v>80</v>
      </c>
      <c r="E121" s="41">
        <v>0</v>
      </c>
      <c r="F121" s="41"/>
      <c r="G121" s="41">
        <v>5676.67</v>
      </c>
      <c r="H121" s="41">
        <f t="shared" si="33"/>
        <v>753.42358484305521</v>
      </c>
      <c r="I121" s="41">
        <f t="shared" si="37"/>
        <v>5676.67</v>
      </c>
      <c r="J121" s="41">
        <f t="shared" ref="J121:J199" si="39">L121-H121</f>
        <v>2115.8064151569447</v>
      </c>
      <c r="K121" s="41">
        <f t="shared" si="38"/>
        <v>5676.67</v>
      </c>
      <c r="L121" s="41">
        <v>2869.23</v>
      </c>
      <c r="M121" s="188"/>
      <c r="N121" s="188"/>
      <c r="O121" s="188"/>
      <c r="P121" s="194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</row>
    <row r="122" spans="1:62" x14ac:dyDescent="0.25">
      <c r="A122" s="85">
        <v>32</v>
      </c>
      <c r="B122" s="154"/>
      <c r="C122" s="155"/>
      <c r="D122" s="74" t="s">
        <v>84</v>
      </c>
      <c r="E122" s="36">
        <f>E123</f>
        <v>0</v>
      </c>
      <c r="F122" s="36">
        <f>F123</f>
        <v>0</v>
      </c>
      <c r="G122" s="36">
        <f>G123</f>
        <v>3900</v>
      </c>
      <c r="H122" s="36">
        <f t="shared" si="33"/>
        <v>517.61895281704153</v>
      </c>
      <c r="I122" s="36">
        <f t="shared" si="37"/>
        <v>3900</v>
      </c>
      <c r="J122" s="36">
        <f t="shared" si="39"/>
        <v>278.89104718295846</v>
      </c>
      <c r="K122" s="36">
        <f t="shared" si="38"/>
        <v>3900</v>
      </c>
      <c r="L122" s="36">
        <f>L123</f>
        <v>796.51</v>
      </c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</row>
    <row r="123" spans="1:62" hidden="1" x14ac:dyDescent="0.25">
      <c r="A123" s="86">
        <v>321</v>
      </c>
      <c r="B123" s="156"/>
      <c r="C123" s="157"/>
      <c r="D123" s="65" t="s">
        <v>85</v>
      </c>
      <c r="E123" s="38">
        <f>SUM(E124:E125)</f>
        <v>0</v>
      </c>
      <c r="F123" s="38">
        <f>SUM(F124:F125)</f>
        <v>0</v>
      </c>
      <c r="G123" s="38">
        <f>SUM(G124:G125)</f>
        <v>3900</v>
      </c>
      <c r="H123" s="38">
        <f t="shared" si="33"/>
        <v>517.61895281704153</v>
      </c>
      <c r="I123" s="38">
        <f t="shared" si="37"/>
        <v>3900</v>
      </c>
      <c r="J123" s="38">
        <f t="shared" si="39"/>
        <v>278.89104718295846</v>
      </c>
      <c r="K123" s="38">
        <f t="shared" si="38"/>
        <v>3900</v>
      </c>
      <c r="L123" s="38">
        <f>SUM(L124:L125)</f>
        <v>796.51</v>
      </c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</row>
    <row r="124" spans="1:62" hidden="1" x14ac:dyDescent="0.25">
      <c r="A124" s="158">
        <v>3211</v>
      </c>
      <c r="B124" s="159"/>
      <c r="C124" s="160"/>
      <c r="D124" s="66" t="s">
        <v>86</v>
      </c>
      <c r="E124" s="41">
        <v>0</v>
      </c>
      <c r="F124" s="41">
        <v>0</v>
      </c>
      <c r="G124" s="41">
        <v>0</v>
      </c>
      <c r="H124" s="41">
        <f t="shared" si="33"/>
        <v>0</v>
      </c>
      <c r="I124" s="41">
        <f t="shared" si="37"/>
        <v>0</v>
      </c>
      <c r="J124" s="41">
        <f t="shared" si="39"/>
        <v>0</v>
      </c>
      <c r="K124" s="41">
        <f t="shared" si="38"/>
        <v>0</v>
      </c>
      <c r="L124" s="41">
        <f t="shared" ref="L124" si="40">K124/7.5345</f>
        <v>0</v>
      </c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</row>
    <row r="125" spans="1:62" ht="26.25" hidden="1" x14ac:dyDescent="0.25">
      <c r="A125" s="158">
        <v>3212</v>
      </c>
      <c r="B125" s="159"/>
      <c r="C125" s="160"/>
      <c r="D125" s="66" t="s">
        <v>187</v>
      </c>
      <c r="E125" s="41">
        <v>0</v>
      </c>
      <c r="F125" s="41">
        <v>0</v>
      </c>
      <c r="G125" s="41">
        <v>3900</v>
      </c>
      <c r="H125" s="41">
        <f t="shared" si="33"/>
        <v>517.61895281704153</v>
      </c>
      <c r="I125" s="41">
        <f t="shared" si="37"/>
        <v>3900</v>
      </c>
      <c r="J125" s="41">
        <f t="shared" si="39"/>
        <v>278.89104718295846</v>
      </c>
      <c r="K125" s="41">
        <f t="shared" si="38"/>
        <v>3900</v>
      </c>
      <c r="L125" s="41">
        <v>796.51</v>
      </c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</row>
    <row r="126" spans="1:62" ht="28.5" customHeight="1" x14ac:dyDescent="0.25">
      <c r="A126" s="230" t="s">
        <v>194</v>
      </c>
      <c r="B126" s="230"/>
      <c r="C126" s="230"/>
      <c r="D126" s="163" t="s">
        <v>195</v>
      </c>
      <c r="E126" s="150">
        <f>E127</f>
        <v>11063.25</v>
      </c>
      <c r="F126" s="150">
        <f>F129</f>
        <v>0</v>
      </c>
      <c r="G126" s="150">
        <f>G129</f>
        <v>0</v>
      </c>
      <c r="H126" s="150">
        <f t="shared" si="33"/>
        <v>0</v>
      </c>
      <c r="I126" s="150">
        <f t="shared" si="37"/>
        <v>0</v>
      </c>
      <c r="J126" s="150">
        <f t="shared" si="39"/>
        <v>0</v>
      </c>
      <c r="K126" s="150">
        <f t="shared" si="38"/>
        <v>0</v>
      </c>
      <c r="L126" s="150">
        <f>L128</f>
        <v>0</v>
      </c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</row>
    <row r="127" spans="1:62" ht="15" customHeight="1" x14ac:dyDescent="0.25">
      <c r="A127" s="223" t="s">
        <v>172</v>
      </c>
      <c r="B127" s="223"/>
      <c r="C127" s="223"/>
      <c r="D127" s="164" t="s">
        <v>69</v>
      </c>
      <c r="E127" s="45">
        <f>E128</f>
        <v>11063.25</v>
      </c>
      <c r="F127" s="45">
        <f t="shared" ref="F127:H128" si="41">F128</f>
        <v>0</v>
      </c>
      <c r="G127" s="45">
        <f t="shared" si="41"/>
        <v>0</v>
      </c>
      <c r="H127" s="45">
        <f t="shared" si="41"/>
        <v>0</v>
      </c>
      <c r="I127" s="45">
        <f t="shared" si="37"/>
        <v>0</v>
      </c>
      <c r="J127" s="45">
        <f t="shared" si="39"/>
        <v>0</v>
      </c>
      <c r="K127" s="45">
        <f t="shared" si="38"/>
        <v>0</v>
      </c>
      <c r="L127" s="45">
        <f>L128</f>
        <v>0</v>
      </c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</row>
    <row r="128" spans="1:62" ht="15" customHeight="1" x14ac:dyDescent="0.25">
      <c r="A128" s="151">
        <v>3</v>
      </c>
      <c r="B128" s="165"/>
      <c r="C128" s="131"/>
      <c r="D128" s="166" t="s">
        <v>74</v>
      </c>
      <c r="E128" s="34">
        <f>E129</f>
        <v>11063.25</v>
      </c>
      <c r="F128" s="34">
        <f t="shared" si="41"/>
        <v>0</v>
      </c>
      <c r="G128" s="34">
        <f t="shared" si="41"/>
        <v>0</v>
      </c>
      <c r="H128" s="34">
        <f t="shared" si="41"/>
        <v>0</v>
      </c>
      <c r="I128" s="34">
        <f t="shared" si="37"/>
        <v>0</v>
      </c>
      <c r="J128" s="34">
        <f t="shared" si="39"/>
        <v>0</v>
      </c>
      <c r="K128" s="34">
        <f t="shared" si="38"/>
        <v>0</v>
      </c>
      <c r="L128" s="34">
        <f>L129</f>
        <v>0</v>
      </c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</row>
    <row r="129" spans="1:62" ht="25.5" x14ac:dyDescent="0.25">
      <c r="A129" s="85">
        <v>37</v>
      </c>
      <c r="B129" s="154"/>
      <c r="C129" s="155"/>
      <c r="D129" s="56" t="s">
        <v>126</v>
      </c>
      <c r="E129" s="36">
        <f>E130</f>
        <v>11063.25</v>
      </c>
      <c r="F129" s="36">
        <f>F130</f>
        <v>0</v>
      </c>
      <c r="G129" s="36">
        <f>G130</f>
        <v>0</v>
      </c>
      <c r="H129" s="36">
        <f t="shared" ref="H129:H165" si="42">G129/7.5345</f>
        <v>0</v>
      </c>
      <c r="I129" s="36">
        <f t="shared" si="37"/>
        <v>0</v>
      </c>
      <c r="J129" s="36">
        <f t="shared" si="39"/>
        <v>0</v>
      </c>
      <c r="K129" s="36">
        <f t="shared" si="38"/>
        <v>0</v>
      </c>
      <c r="L129" s="36">
        <f>L130</f>
        <v>0</v>
      </c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</row>
    <row r="130" spans="1:62" ht="25.5" hidden="1" x14ac:dyDescent="0.25">
      <c r="A130" s="86">
        <v>372</v>
      </c>
      <c r="B130" s="156"/>
      <c r="C130" s="157"/>
      <c r="D130" s="50" t="s">
        <v>127</v>
      </c>
      <c r="E130" s="38">
        <f>E131</f>
        <v>11063.25</v>
      </c>
      <c r="F130" s="38">
        <f>F131</f>
        <v>0</v>
      </c>
      <c r="G130" s="38">
        <f>G131</f>
        <v>0</v>
      </c>
      <c r="H130" s="38">
        <f t="shared" si="42"/>
        <v>0</v>
      </c>
      <c r="I130" s="38">
        <f t="shared" si="37"/>
        <v>0</v>
      </c>
      <c r="J130" s="38">
        <f t="shared" si="39"/>
        <v>0</v>
      </c>
      <c r="K130" s="38">
        <f t="shared" si="38"/>
        <v>0</v>
      </c>
      <c r="L130" s="38">
        <f>L131</f>
        <v>0</v>
      </c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</row>
    <row r="131" spans="1:62" ht="21.75" hidden="1" customHeight="1" x14ac:dyDescent="0.25">
      <c r="A131" s="158">
        <v>3722</v>
      </c>
      <c r="B131" s="159"/>
      <c r="C131" s="160"/>
      <c r="D131" s="53" t="s">
        <v>128</v>
      </c>
      <c r="E131" s="41">
        <v>11063.25</v>
      </c>
      <c r="F131" s="42">
        <v>0</v>
      </c>
      <c r="G131" s="41">
        <v>0</v>
      </c>
      <c r="H131" s="41">
        <f t="shared" si="42"/>
        <v>0</v>
      </c>
      <c r="I131" s="41">
        <f t="shared" si="37"/>
        <v>0</v>
      </c>
      <c r="J131" s="41">
        <f t="shared" si="39"/>
        <v>0</v>
      </c>
      <c r="K131" s="41">
        <f t="shared" si="38"/>
        <v>0</v>
      </c>
      <c r="L131" s="41">
        <f t="shared" ref="L131:L138" si="43">K131/7.5345</f>
        <v>0</v>
      </c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</row>
    <row r="132" spans="1:62" ht="15" customHeight="1" x14ac:dyDescent="0.25">
      <c r="A132" s="225" t="s">
        <v>196</v>
      </c>
      <c r="B132" s="225"/>
      <c r="C132" s="225"/>
      <c r="D132" s="126" t="s">
        <v>197</v>
      </c>
      <c r="E132" s="127">
        <f>E133+E139</f>
        <v>97660.35</v>
      </c>
      <c r="F132" s="127">
        <f>F133+F139</f>
        <v>0</v>
      </c>
      <c r="G132" s="127">
        <f>G133+G139</f>
        <v>0</v>
      </c>
      <c r="H132" s="127">
        <f t="shared" si="42"/>
        <v>0</v>
      </c>
      <c r="I132" s="127">
        <f t="shared" si="37"/>
        <v>0</v>
      </c>
      <c r="J132" s="127">
        <f t="shared" si="39"/>
        <v>27656.46</v>
      </c>
      <c r="K132" s="127">
        <f t="shared" si="38"/>
        <v>0</v>
      </c>
      <c r="L132" s="127">
        <f>L133+L139+L145</f>
        <v>27656.46</v>
      </c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</row>
    <row r="133" spans="1:62" ht="15" customHeight="1" x14ac:dyDescent="0.25">
      <c r="A133" s="230" t="s">
        <v>198</v>
      </c>
      <c r="B133" s="230"/>
      <c r="C133" s="230"/>
      <c r="D133" s="149" t="s">
        <v>199</v>
      </c>
      <c r="E133" s="150">
        <f t="shared" ref="E133:G137" si="44">E134</f>
        <v>74910.350000000006</v>
      </c>
      <c r="F133" s="150">
        <f t="shared" si="44"/>
        <v>0</v>
      </c>
      <c r="G133" s="150">
        <f t="shared" si="44"/>
        <v>0</v>
      </c>
      <c r="H133" s="150">
        <f t="shared" si="42"/>
        <v>0</v>
      </c>
      <c r="I133" s="150">
        <f t="shared" si="37"/>
        <v>0</v>
      </c>
      <c r="J133" s="150">
        <f t="shared" si="39"/>
        <v>0</v>
      </c>
      <c r="K133" s="150">
        <f t="shared" si="38"/>
        <v>0</v>
      </c>
      <c r="L133" s="150">
        <f>L135</f>
        <v>0</v>
      </c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</row>
    <row r="134" spans="1:62" x14ac:dyDescent="0.25">
      <c r="A134" s="223" t="s">
        <v>172</v>
      </c>
      <c r="B134" s="223"/>
      <c r="C134" s="223"/>
      <c r="D134" s="130" t="s">
        <v>69</v>
      </c>
      <c r="E134" s="45">
        <f t="shared" si="44"/>
        <v>74910.350000000006</v>
      </c>
      <c r="F134" s="45">
        <f t="shared" si="44"/>
        <v>0</v>
      </c>
      <c r="G134" s="45">
        <f t="shared" si="44"/>
        <v>0</v>
      </c>
      <c r="H134" s="45">
        <f t="shared" si="42"/>
        <v>0</v>
      </c>
      <c r="I134" s="45">
        <f t="shared" si="37"/>
        <v>0</v>
      </c>
      <c r="J134" s="45">
        <f t="shared" si="39"/>
        <v>0</v>
      </c>
      <c r="K134" s="45">
        <f t="shared" si="38"/>
        <v>0</v>
      </c>
      <c r="L134" s="45">
        <f>L135</f>
        <v>0</v>
      </c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</row>
    <row r="135" spans="1:62" x14ac:dyDescent="0.25">
      <c r="A135" s="151">
        <v>4</v>
      </c>
      <c r="B135" s="152"/>
      <c r="C135" s="153"/>
      <c r="D135" s="161" t="s">
        <v>132</v>
      </c>
      <c r="E135" s="34">
        <f t="shared" si="44"/>
        <v>74910.350000000006</v>
      </c>
      <c r="F135" s="34">
        <f t="shared" si="44"/>
        <v>0</v>
      </c>
      <c r="G135" s="34">
        <f t="shared" si="44"/>
        <v>0</v>
      </c>
      <c r="H135" s="34">
        <f t="shared" si="42"/>
        <v>0</v>
      </c>
      <c r="I135" s="34">
        <f t="shared" si="37"/>
        <v>0</v>
      </c>
      <c r="J135" s="34">
        <f t="shared" si="39"/>
        <v>0</v>
      </c>
      <c r="K135" s="34">
        <f t="shared" si="38"/>
        <v>0</v>
      </c>
      <c r="L135" s="34">
        <f>L136</f>
        <v>0</v>
      </c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</row>
    <row r="136" spans="1:62" ht="24" x14ac:dyDescent="0.25">
      <c r="A136" s="85">
        <v>42</v>
      </c>
      <c r="B136" s="154"/>
      <c r="C136" s="155"/>
      <c r="D136" s="75" t="s">
        <v>133</v>
      </c>
      <c r="E136" s="36">
        <f t="shared" si="44"/>
        <v>74910.350000000006</v>
      </c>
      <c r="F136" s="36">
        <f t="shared" si="44"/>
        <v>0</v>
      </c>
      <c r="G136" s="36">
        <f t="shared" si="44"/>
        <v>0</v>
      </c>
      <c r="H136" s="36">
        <f t="shared" si="42"/>
        <v>0</v>
      </c>
      <c r="I136" s="36">
        <f t="shared" si="37"/>
        <v>0</v>
      </c>
      <c r="J136" s="36">
        <f t="shared" si="39"/>
        <v>0</v>
      </c>
      <c r="K136" s="36">
        <f t="shared" si="38"/>
        <v>0</v>
      </c>
      <c r="L136" s="36">
        <f>L137</f>
        <v>0</v>
      </c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</row>
    <row r="137" spans="1:62" hidden="1" x14ac:dyDescent="0.25">
      <c r="A137" s="86">
        <v>422</v>
      </c>
      <c r="B137" s="156"/>
      <c r="C137" s="157"/>
      <c r="D137" s="76" t="s">
        <v>134</v>
      </c>
      <c r="E137" s="38">
        <f t="shared" si="44"/>
        <v>74910.350000000006</v>
      </c>
      <c r="F137" s="38">
        <f t="shared" si="44"/>
        <v>0</v>
      </c>
      <c r="G137" s="38">
        <f t="shared" si="44"/>
        <v>0</v>
      </c>
      <c r="H137" s="38">
        <f t="shared" si="42"/>
        <v>0</v>
      </c>
      <c r="I137" s="38">
        <f t="shared" si="37"/>
        <v>0</v>
      </c>
      <c r="J137" s="38">
        <f t="shared" si="39"/>
        <v>0</v>
      </c>
      <c r="K137" s="38">
        <f t="shared" si="38"/>
        <v>0</v>
      </c>
      <c r="L137" s="38">
        <f>L138</f>
        <v>0</v>
      </c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</row>
    <row r="138" spans="1:62" hidden="1" x14ac:dyDescent="0.25">
      <c r="A138" s="158">
        <v>4221</v>
      </c>
      <c r="B138" s="159"/>
      <c r="C138" s="160"/>
      <c r="D138" s="77" t="s">
        <v>135</v>
      </c>
      <c r="E138" s="41">
        <v>74910.350000000006</v>
      </c>
      <c r="F138" s="42">
        <v>0</v>
      </c>
      <c r="G138" s="41">
        <v>0</v>
      </c>
      <c r="H138" s="41">
        <f t="shared" si="42"/>
        <v>0</v>
      </c>
      <c r="I138" s="41">
        <f t="shared" si="37"/>
        <v>0</v>
      </c>
      <c r="J138" s="41">
        <f t="shared" si="39"/>
        <v>0</v>
      </c>
      <c r="K138" s="41">
        <f t="shared" si="38"/>
        <v>0</v>
      </c>
      <c r="L138" s="41">
        <f t="shared" si="43"/>
        <v>0</v>
      </c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</row>
    <row r="139" spans="1:62" x14ac:dyDescent="0.25">
      <c r="A139" s="230" t="s">
        <v>177</v>
      </c>
      <c r="B139" s="230"/>
      <c r="C139" s="230"/>
      <c r="D139" s="149" t="s">
        <v>200</v>
      </c>
      <c r="E139" s="150">
        <f t="shared" ref="E139:G143" si="45">E140</f>
        <v>22750</v>
      </c>
      <c r="F139" s="150">
        <f t="shared" si="45"/>
        <v>0</v>
      </c>
      <c r="G139" s="150">
        <f t="shared" si="45"/>
        <v>0</v>
      </c>
      <c r="H139" s="150">
        <f t="shared" si="42"/>
        <v>0</v>
      </c>
      <c r="I139" s="150">
        <f t="shared" si="37"/>
        <v>0</v>
      </c>
      <c r="J139" s="150">
        <f t="shared" si="39"/>
        <v>26856.46</v>
      </c>
      <c r="K139" s="150">
        <f t="shared" si="38"/>
        <v>0</v>
      </c>
      <c r="L139" s="150">
        <f>L141</f>
        <v>26856.46</v>
      </c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</row>
    <row r="140" spans="1:62" x14ac:dyDescent="0.25">
      <c r="A140" s="223" t="s">
        <v>172</v>
      </c>
      <c r="B140" s="223"/>
      <c r="C140" s="223"/>
      <c r="D140" s="130" t="s">
        <v>69</v>
      </c>
      <c r="E140" s="45">
        <f t="shared" si="45"/>
        <v>22750</v>
      </c>
      <c r="F140" s="45">
        <f t="shared" si="45"/>
        <v>0</v>
      </c>
      <c r="G140" s="45">
        <f t="shared" si="45"/>
        <v>0</v>
      </c>
      <c r="H140" s="45">
        <f t="shared" si="42"/>
        <v>0</v>
      </c>
      <c r="I140" s="45">
        <f t="shared" si="37"/>
        <v>0</v>
      </c>
      <c r="J140" s="45">
        <f t="shared" si="39"/>
        <v>26856.46</v>
      </c>
      <c r="K140" s="45">
        <f t="shared" si="38"/>
        <v>0</v>
      </c>
      <c r="L140" s="45">
        <f>L141</f>
        <v>26856.46</v>
      </c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</row>
    <row r="141" spans="1:62" ht="24" customHeight="1" x14ac:dyDescent="0.25">
      <c r="A141" s="151">
        <v>4</v>
      </c>
      <c r="B141" s="152"/>
      <c r="C141" s="153"/>
      <c r="D141" s="161" t="s">
        <v>132</v>
      </c>
      <c r="E141" s="34">
        <f t="shared" si="45"/>
        <v>22750</v>
      </c>
      <c r="F141" s="34">
        <f t="shared" si="45"/>
        <v>0</v>
      </c>
      <c r="G141" s="34">
        <f t="shared" si="45"/>
        <v>0</v>
      </c>
      <c r="H141" s="34">
        <f t="shared" si="42"/>
        <v>0</v>
      </c>
      <c r="I141" s="34">
        <f t="shared" si="37"/>
        <v>0</v>
      </c>
      <c r="J141" s="34">
        <f t="shared" si="39"/>
        <v>26856.46</v>
      </c>
      <c r="K141" s="34">
        <f t="shared" si="38"/>
        <v>0</v>
      </c>
      <c r="L141" s="34">
        <f>L142</f>
        <v>26856.46</v>
      </c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</row>
    <row r="142" spans="1:62" ht="24" x14ac:dyDescent="0.25">
      <c r="A142" s="85">
        <v>45</v>
      </c>
      <c r="B142" s="154"/>
      <c r="C142" s="155"/>
      <c r="D142" s="75" t="s">
        <v>143</v>
      </c>
      <c r="E142" s="36">
        <f t="shared" si="45"/>
        <v>22750</v>
      </c>
      <c r="F142" s="36">
        <f t="shared" si="45"/>
        <v>0</v>
      </c>
      <c r="G142" s="36">
        <f t="shared" si="45"/>
        <v>0</v>
      </c>
      <c r="H142" s="36">
        <f t="shared" si="42"/>
        <v>0</v>
      </c>
      <c r="I142" s="36">
        <f t="shared" si="37"/>
        <v>0</v>
      </c>
      <c r="J142" s="36">
        <f t="shared" si="39"/>
        <v>26856.46</v>
      </c>
      <c r="K142" s="36">
        <f t="shared" si="38"/>
        <v>0</v>
      </c>
      <c r="L142" s="36">
        <f>L143</f>
        <v>26856.46</v>
      </c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185"/>
      <c r="BF142" s="185"/>
      <c r="BG142" s="185"/>
      <c r="BH142" s="185"/>
      <c r="BI142" s="185"/>
      <c r="BJ142" s="185"/>
    </row>
    <row r="143" spans="1:62" ht="39" hidden="1" customHeight="1" x14ac:dyDescent="0.25">
      <c r="A143" s="86">
        <v>451</v>
      </c>
      <c r="B143" s="156"/>
      <c r="C143" s="157"/>
      <c r="D143" s="76" t="s">
        <v>144</v>
      </c>
      <c r="E143" s="38">
        <f t="shared" si="45"/>
        <v>22750</v>
      </c>
      <c r="F143" s="38">
        <f t="shared" si="45"/>
        <v>0</v>
      </c>
      <c r="G143" s="38">
        <f t="shared" si="45"/>
        <v>0</v>
      </c>
      <c r="H143" s="38">
        <f t="shared" si="42"/>
        <v>0</v>
      </c>
      <c r="I143" s="38">
        <f t="shared" si="37"/>
        <v>0</v>
      </c>
      <c r="J143" s="38">
        <f t="shared" si="39"/>
        <v>26856.46</v>
      </c>
      <c r="K143" s="38">
        <f t="shared" si="38"/>
        <v>0</v>
      </c>
      <c r="L143" s="38">
        <f>L144</f>
        <v>26856.46</v>
      </c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</row>
    <row r="144" spans="1:62" ht="23.25" hidden="1" customHeight="1" x14ac:dyDescent="0.25">
      <c r="A144" s="158">
        <v>4511</v>
      </c>
      <c r="B144" s="159"/>
      <c r="C144" s="160"/>
      <c r="D144" s="77" t="s">
        <v>144</v>
      </c>
      <c r="E144" s="41">
        <v>22750</v>
      </c>
      <c r="F144" s="41">
        <v>0</v>
      </c>
      <c r="G144" s="41">
        <v>0</v>
      </c>
      <c r="H144" s="41">
        <f t="shared" si="42"/>
        <v>0</v>
      </c>
      <c r="I144" s="41">
        <f t="shared" si="37"/>
        <v>0</v>
      </c>
      <c r="J144" s="41">
        <f t="shared" si="39"/>
        <v>26856.46</v>
      </c>
      <c r="K144" s="41">
        <f t="shared" si="38"/>
        <v>0</v>
      </c>
      <c r="L144" s="41">
        <v>26856.46</v>
      </c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</row>
    <row r="145" spans="1:62" x14ac:dyDescent="0.25">
      <c r="A145" s="230" t="s">
        <v>263</v>
      </c>
      <c r="B145" s="230"/>
      <c r="C145" s="230"/>
      <c r="D145" s="208" t="s">
        <v>264</v>
      </c>
      <c r="E145" s="150"/>
      <c r="F145" s="150"/>
      <c r="G145" s="150"/>
      <c r="H145" s="150">
        <f>H146</f>
        <v>0</v>
      </c>
      <c r="I145" s="150"/>
      <c r="J145" s="150">
        <f t="shared" si="39"/>
        <v>800</v>
      </c>
      <c r="K145" s="150"/>
      <c r="L145" s="150">
        <f>L146</f>
        <v>800</v>
      </c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85"/>
      <c r="BI145" s="185"/>
      <c r="BJ145" s="185"/>
    </row>
    <row r="146" spans="1:62" x14ac:dyDescent="0.25">
      <c r="A146" s="151">
        <v>4</v>
      </c>
      <c r="B146" s="152"/>
      <c r="C146" s="153"/>
      <c r="D146" s="161" t="s">
        <v>132</v>
      </c>
      <c r="E146" s="34" t="e">
        <f t="shared" ref="E146:G146" si="46">E147</f>
        <v>#REF!</v>
      </c>
      <c r="F146" s="34" t="e">
        <f t="shared" si="46"/>
        <v>#REF!</v>
      </c>
      <c r="G146" s="34" t="e">
        <f t="shared" si="46"/>
        <v>#REF!</v>
      </c>
      <c r="H146" s="34">
        <f>H147</f>
        <v>0</v>
      </c>
      <c r="I146" s="34" t="e">
        <f t="shared" ref="I146:I149" si="47">G146</f>
        <v>#REF!</v>
      </c>
      <c r="J146" s="34">
        <f t="shared" ref="J146:J149" si="48">L146-H146</f>
        <v>800</v>
      </c>
      <c r="K146" s="34" t="e">
        <f t="shared" ref="K146:K149" si="49">I146</f>
        <v>#REF!</v>
      </c>
      <c r="L146" s="34">
        <f>L147</f>
        <v>800</v>
      </c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</row>
    <row r="147" spans="1:62" ht="24" x14ac:dyDescent="0.25">
      <c r="A147" s="85">
        <v>42</v>
      </c>
      <c r="B147" s="154"/>
      <c r="C147" s="155"/>
      <c r="D147" s="75" t="s">
        <v>133</v>
      </c>
      <c r="E147" s="36" t="e">
        <f>#REF!+E148</f>
        <v>#REF!</v>
      </c>
      <c r="F147" s="36" t="e">
        <f>#REF!+F148</f>
        <v>#REF!</v>
      </c>
      <c r="G147" s="36" t="e">
        <f>#REF!+G148</f>
        <v>#REF!</v>
      </c>
      <c r="H147" s="36">
        <f>H148</f>
        <v>0</v>
      </c>
      <c r="I147" s="36" t="e">
        <f t="shared" si="47"/>
        <v>#REF!</v>
      </c>
      <c r="J147" s="36">
        <f t="shared" si="48"/>
        <v>800</v>
      </c>
      <c r="K147" s="36" t="e">
        <f t="shared" si="49"/>
        <v>#REF!</v>
      </c>
      <c r="L147" s="36">
        <f>L148</f>
        <v>800</v>
      </c>
      <c r="M147" s="191"/>
      <c r="N147" s="191"/>
      <c r="O147" s="191"/>
      <c r="P147" s="197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</row>
    <row r="148" spans="1:62" ht="24" hidden="1" x14ac:dyDescent="0.25">
      <c r="A148" s="86">
        <v>424</v>
      </c>
      <c r="B148" s="156"/>
      <c r="C148" s="157"/>
      <c r="D148" s="76" t="s">
        <v>140</v>
      </c>
      <c r="E148" s="38">
        <f>E149</f>
        <v>7000</v>
      </c>
      <c r="F148" s="38">
        <f>F149</f>
        <v>0</v>
      </c>
      <c r="G148" s="38">
        <f>G149</f>
        <v>0</v>
      </c>
      <c r="H148" s="38">
        <f t="shared" ref="H148:H149" si="50">G148/7.5345</f>
        <v>0</v>
      </c>
      <c r="I148" s="38">
        <f t="shared" si="47"/>
        <v>0</v>
      </c>
      <c r="J148" s="38">
        <f t="shared" si="48"/>
        <v>800</v>
      </c>
      <c r="K148" s="38">
        <f t="shared" si="49"/>
        <v>0</v>
      </c>
      <c r="L148" s="38">
        <f>L149</f>
        <v>800</v>
      </c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</row>
    <row r="149" spans="1:62" hidden="1" x14ac:dyDescent="0.25">
      <c r="A149" s="158">
        <v>4241</v>
      </c>
      <c r="B149" s="159"/>
      <c r="C149" s="160"/>
      <c r="D149" s="77" t="s">
        <v>141</v>
      </c>
      <c r="E149" s="41">
        <v>7000</v>
      </c>
      <c r="F149" s="42">
        <v>0</v>
      </c>
      <c r="G149" s="41">
        <v>0</v>
      </c>
      <c r="H149" s="41">
        <f t="shared" si="50"/>
        <v>0</v>
      </c>
      <c r="I149" s="41">
        <f t="shared" si="47"/>
        <v>0</v>
      </c>
      <c r="J149" s="41">
        <f t="shared" si="48"/>
        <v>800</v>
      </c>
      <c r="K149" s="41">
        <f t="shared" si="49"/>
        <v>0</v>
      </c>
      <c r="L149" s="41">
        <v>800</v>
      </c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</row>
    <row r="150" spans="1:62" ht="25.5" x14ac:dyDescent="0.25">
      <c r="A150" s="232" t="s">
        <v>254</v>
      </c>
      <c r="B150" s="233"/>
      <c r="C150" s="234"/>
      <c r="D150" s="209" t="s">
        <v>255</v>
      </c>
      <c r="E150" s="127"/>
      <c r="F150" s="127"/>
      <c r="G150" s="127"/>
      <c r="H150" s="127">
        <f>H151</f>
        <v>0</v>
      </c>
      <c r="I150" s="127"/>
      <c r="J150" s="127">
        <f t="shared" si="39"/>
        <v>7793.75</v>
      </c>
      <c r="K150" s="127"/>
      <c r="L150" s="127">
        <f>L151</f>
        <v>7793.75</v>
      </c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</row>
    <row r="151" spans="1:62" ht="25.5" customHeight="1" x14ac:dyDescent="0.25">
      <c r="A151" s="235" t="s">
        <v>171</v>
      </c>
      <c r="B151" s="236"/>
      <c r="C151" s="237"/>
      <c r="D151" s="208" t="s">
        <v>255</v>
      </c>
      <c r="E151" s="150"/>
      <c r="F151" s="150"/>
      <c r="G151" s="150"/>
      <c r="H151" s="150">
        <f>H152</f>
        <v>0</v>
      </c>
      <c r="I151" s="150"/>
      <c r="J151" s="150">
        <f t="shared" si="39"/>
        <v>7793.75</v>
      </c>
      <c r="K151" s="150"/>
      <c r="L151" s="150">
        <f>L152</f>
        <v>7793.75</v>
      </c>
      <c r="M151" s="190"/>
      <c r="N151" s="190"/>
      <c r="O151" s="190"/>
      <c r="P151" s="196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</row>
    <row r="152" spans="1:62" ht="15" customHeight="1" x14ac:dyDescent="0.25">
      <c r="A152" s="227" t="s">
        <v>172</v>
      </c>
      <c r="B152" s="228"/>
      <c r="C152" s="229"/>
      <c r="D152" s="130" t="s">
        <v>69</v>
      </c>
      <c r="E152" s="45">
        <f t="shared" ref="E152:G153" si="51">E153</f>
        <v>105957.18</v>
      </c>
      <c r="F152" s="45">
        <f t="shared" si="51"/>
        <v>105957.18</v>
      </c>
      <c r="G152" s="45">
        <f t="shared" si="51"/>
        <v>104495.47</v>
      </c>
      <c r="H152" s="45">
        <v>0</v>
      </c>
      <c r="I152" s="45">
        <f t="shared" ref="I152:I158" si="52">G152</f>
        <v>104495.47</v>
      </c>
      <c r="J152" s="45">
        <f t="shared" ref="J152:J158" si="53">L152-H152</f>
        <v>7793.75</v>
      </c>
      <c r="K152" s="45">
        <f t="shared" ref="K152:K158" si="54">I152</f>
        <v>104495.47</v>
      </c>
      <c r="L152" s="45">
        <f>L153</f>
        <v>7793.75</v>
      </c>
      <c r="M152" s="191"/>
      <c r="N152" s="191"/>
      <c r="O152" s="191"/>
      <c r="P152" s="197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</row>
    <row r="153" spans="1:62" x14ac:dyDescent="0.25">
      <c r="A153" s="138">
        <v>3</v>
      </c>
      <c r="B153" s="139"/>
      <c r="C153" s="140"/>
      <c r="D153" s="141" t="s">
        <v>74</v>
      </c>
      <c r="E153" s="34">
        <f t="shared" si="51"/>
        <v>105957.18</v>
      </c>
      <c r="F153" s="34">
        <f t="shared" si="51"/>
        <v>105957.18</v>
      </c>
      <c r="G153" s="34">
        <f t="shared" si="51"/>
        <v>104495.47</v>
      </c>
      <c r="H153" s="34">
        <v>0</v>
      </c>
      <c r="I153" s="34">
        <f t="shared" si="52"/>
        <v>104495.47</v>
      </c>
      <c r="J153" s="34">
        <f t="shared" si="53"/>
        <v>7793.75</v>
      </c>
      <c r="K153" s="34">
        <f t="shared" si="54"/>
        <v>104495.47</v>
      </c>
      <c r="L153" s="34">
        <f>L154</f>
        <v>7793.75</v>
      </c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</row>
    <row r="154" spans="1:62" x14ac:dyDescent="0.25">
      <c r="A154" s="142">
        <v>32</v>
      </c>
      <c r="B154" s="143"/>
      <c r="C154" s="144"/>
      <c r="D154" s="74" t="s">
        <v>84</v>
      </c>
      <c r="E154" s="36">
        <f>E155+E157</f>
        <v>105957.18</v>
      </c>
      <c r="F154" s="36">
        <f>F155+F157</f>
        <v>105957.18</v>
      </c>
      <c r="G154" s="36">
        <f>G155+G157</f>
        <v>104495.47</v>
      </c>
      <c r="H154" s="36">
        <v>0</v>
      </c>
      <c r="I154" s="36">
        <f t="shared" si="52"/>
        <v>104495.47</v>
      </c>
      <c r="J154" s="36">
        <f t="shared" si="53"/>
        <v>7793.75</v>
      </c>
      <c r="K154" s="36">
        <f t="shared" si="54"/>
        <v>104495.47</v>
      </c>
      <c r="L154" s="36">
        <f>L155+L157</f>
        <v>7793.75</v>
      </c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</row>
    <row r="155" spans="1:62" ht="15" hidden="1" customHeight="1" x14ac:dyDescent="0.25">
      <c r="A155" s="132">
        <v>322</v>
      </c>
      <c r="B155" s="145"/>
      <c r="C155" s="146"/>
      <c r="D155" s="65" t="s">
        <v>90</v>
      </c>
      <c r="E155" s="38">
        <f>E156</f>
        <v>51469.98</v>
      </c>
      <c r="F155" s="38">
        <f>F156</f>
        <v>52978.59</v>
      </c>
      <c r="G155" s="38">
        <f>G156</f>
        <v>52247.73</v>
      </c>
      <c r="H155" s="38">
        <v>0</v>
      </c>
      <c r="I155" s="38">
        <f t="shared" si="52"/>
        <v>52247.73</v>
      </c>
      <c r="J155" s="38">
        <f t="shared" si="53"/>
        <v>0</v>
      </c>
      <c r="K155" s="38">
        <f t="shared" si="54"/>
        <v>52247.73</v>
      </c>
      <c r="L155" s="38">
        <f>L156</f>
        <v>0</v>
      </c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</row>
    <row r="156" spans="1:62" ht="26.25" hidden="1" x14ac:dyDescent="0.25">
      <c r="A156" s="135">
        <v>3224</v>
      </c>
      <c r="B156" s="147"/>
      <c r="C156" s="148"/>
      <c r="D156" s="66" t="s">
        <v>94</v>
      </c>
      <c r="E156" s="41">
        <v>51469.98</v>
      </c>
      <c r="F156" s="42">
        <v>52978.59</v>
      </c>
      <c r="G156" s="41">
        <v>52247.73</v>
      </c>
      <c r="H156" s="41">
        <v>0</v>
      </c>
      <c r="I156" s="41">
        <f t="shared" si="52"/>
        <v>52247.73</v>
      </c>
      <c r="J156" s="41">
        <f t="shared" si="53"/>
        <v>0</v>
      </c>
      <c r="K156" s="41">
        <f t="shared" si="54"/>
        <v>52247.73</v>
      </c>
      <c r="L156" s="41">
        <v>0</v>
      </c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</row>
    <row r="157" spans="1:62" hidden="1" x14ac:dyDescent="0.25">
      <c r="A157" s="132">
        <v>323</v>
      </c>
      <c r="B157" s="145"/>
      <c r="C157" s="146"/>
      <c r="D157" s="65" t="s">
        <v>97</v>
      </c>
      <c r="E157" s="38">
        <f>E158</f>
        <v>54487.199999999997</v>
      </c>
      <c r="F157" s="38">
        <f>F158</f>
        <v>52978.59</v>
      </c>
      <c r="G157" s="38">
        <f>G158</f>
        <v>52247.74</v>
      </c>
      <c r="H157" s="38">
        <v>0</v>
      </c>
      <c r="I157" s="38">
        <f t="shared" si="52"/>
        <v>52247.74</v>
      </c>
      <c r="J157" s="38">
        <f t="shared" si="53"/>
        <v>7793.75</v>
      </c>
      <c r="K157" s="38">
        <f t="shared" si="54"/>
        <v>52247.74</v>
      </c>
      <c r="L157" s="38">
        <f>L158</f>
        <v>7793.75</v>
      </c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</row>
    <row r="158" spans="1:62" ht="26.25" hidden="1" x14ac:dyDescent="0.25">
      <c r="A158" s="135">
        <v>3232</v>
      </c>
      <c r="B158" s="147"/>
      <c r="C158" s="148"/>
      <c r="D158" s="66" t="s">
        <v>99</v>
      </c>
      <c r="E158" s="41">
        <v>54487.199999999997</v>
      </c>
      <c r="F158" s="42">
        <v>52978.59</v>
      </c>
      <c r="G158" s="41">
        <v>52247.74</v>
      </c>
      <c r="H158" s="41">
        <v>0</v>
      </c>
      <c r="I158" s="41">
        <f t="shared" si="52"/>
        <v>52247.74</v>
      </c>
      <c r="J158" s="41">
        <f t="shared" si="53"/>
        <v>7793.75</v>
      </c>
      <c r="K158" s="41">
        <f t="shared" si="54"/>
        <v>52247.74</v>
      </c>
      <c r="L158" s="41">
        <v>7793.75</v>
      </c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</row>
    <row r="159" spans="1:62" ht="26.25" x14ac:dyDescent="0.25">
      <c r="A159" s="232" t="s">
        <v>201</v>
      </c>
      <c r="B159" s="233"/>
      <c r="C159" s="234"/>
      <c r="D159" s="167" t="s">
        <v>202</v>
      </c>
      <c r="E159" s="127">
        <f t="shared" ref="E159:E164" si="55">E160</f>
        <v>0</v>
      </c>
      <c r="F159" s="127">
        <f t="shared" ref="F159:F164" si="56">F160</f>
        <v>0</v>
      </c>
      <c r="G159" s="127">
        <f t="shared" ref="G159:G164" si="57">G160</f>
        <v>20000</v>
      </c>
      <c r="H159" s="127">
        <f t="shared" si="42"/>
        <v>2654.4561682925209</v>
      </c>
      <c r="I159" s="127">
        <f t="shared" si="37"/>
        <v>20000</v>
      </c>
      <c r="J159" s="127">
        <f t="shared" si="39"/>
        <v>-611.10616829252103</v>
      </c>
      <c r="K159" s="127">
        <f t="shared" si="38"/>
        <v>20000</v>
      </c>
      <c r="L159" s="127">
        <f>L160</f>
        <v>2043.35</v>
      </c>
      <c r="M159" s="189"/>
      <c r="N159" s="189"/>
      <c r="O159" s="189"/>
      <c r="P159" s="189"/>
      <c r="Q159" s="189"/>
      <c r="R159" s="195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</row>
    <row r="160" spans="1:62" ht="39" x14ac:dyDescent="0.25">
      <c r="A160" s="235" t="s">
        <v>203</v>
      </c>
      <c r="B160" s="236"/>
      <c r="C160" s="237"/>
      <c r="D160" s="163" t="s">
        <v>204</v>
      </c>
      <c r="E160" s="150">
        <f t="shared" si="55"/>
        <v>0</v>
      </c>
      <c r="F160" s="150">
        <f t="shared" si="56"/>
        <v>0</v>
      </c>
      <c r="G160" s="150">
        <f t="shared" si="57"/>
        <v>20000</v>
      </c>
      <c r="H160" s="150">
        <f t="shared" si="42"/>
        <v>2654.4561682925209</v>
      </c>
      <c r="I160" s="150">
        <f t="shared" si="37"/>
        <v>20000</v>
      </c>
      <c r="J160" s="150">
        <f t="shared" si="39"/>
        <v>-611.10616829252103</v>
      </c>
      <c r="K160" s="150">
        <f t="shared" si="38"/>
        <v>20000</v>
      </c>
      <c r="L160" s="150">
        <f>L162</f>
        <v>2043.35</v>
      </c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</row>
    <row r="161" spans="1:62" x14ac:dyDescent="0.25">
      <c r="A161" s="223" t="s">
        <v>172</v>
      </c>
      <c r="B161" s="223"/>
      <c r="C161" s="223"/>
      <c r="D161" s="130" t="s">
        <v>69</v>
      </c>
      <c r="E161" s="45">
        <f t="shared" si="55"/>
        <v>0</v>
      </c>
      <c r="F161" s="45">
        <f t="shared" si="56"/>
        <v>0</v>
      </c>
      <c r="G161" s="45">
        <f t="shared" si="57"/>
        <v>20000</v>
      </c>
      <c r="H161" s="45">
        <f t="shared" si="42"/>
        <v>2654.4561682925209</v>
      </c>
      <c r="I161" s="45">
        <f t="shared" si="37"/>
        <v>20000</v>
      </c>
      <c r="J161" s="45">
        <f t="shared" si="39"/>
        <v>-611.10616829252103</v>
      </c>
      <c r="K161" s="45">
        <f t="shared" si="38"/>
        <v>20000</v>
      </c>
      <c r="L161" s="45">
        <f>L162</f>
        <v>2043.35</v>
      </c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</row>
    <row r="162" spans="1:62" x14ac:dyDescent="0.25">
      <c r="A162" s="151">
        <v>3</v>
      </c>
      <c r="B162" s="152"/>
      <c r="C162" s="153"/>
      <c r="D162" s="166" t="s">
        <v>74</v>
      </c>
      <c r="E162" s="34">
        <f t="shared" si="55"/>
        <v>0</v>
      </c>
      <c r="F162" s="34">
        <f t="shared" si="56"/>
        <v>0</v>
      </c>
      <c r="G162" s="34">
        <f t="shared" si="57"/>
        <v>20000</v>
      </c>
      <c r="H162" s="34">
        <f t="shared" si="42"/>
        <v>2654.4561682925209</v>
      </c>
      <c r="I162" s="34">
        <f t="shared" si="37"/>
        <v>20000</v>
      </c>
      <c r="J162" s="34">
        <f t="shared" si="39"/>
        <v>-611.10616829252103</v>
      </c>
      <c r="K162" s="34">
        <f t="shared" si="38"/>
        <v>20000</v>
      </c>
      <c r="L162" s="34">
        <f>L163</f>
        <v>2043.35</v>
      </c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</row>
    <row r="163" spans="1:62" ht="39" x14ac:dyDescent="0.25">
      <c r="A163" s="85">
        <v>37</v>
      </c>
      <c r="B163" s="154"/>
      <c r="C163" s="155"/>
      <c r="D163" s="168" t="s">
        <v>205</v>
      </c>
      <c r="E163" s="36">
        <f t="shared" si="55"/>
        <v>0</v>
      </c>
      <c r="F163" s="36">
        <f t="shared" si="56"/>
        <v>0</v>
      </c>
      <c r="G163" s="36">
        <f t="shared" si="57"/>
        <v>20000</v>
      </c>
      <c r="H163" s="36">
        <f t="shared" si="42"/>
        <v>2654.4561682925209</v>
      </c>
      <c r="I163" s="36">
        <f t="shared" si="37"/>
        <v>20000</v>
      </c>
      <c r="J163" s="36">
        <f t="shared" si="39"/>
        <v>-611.10616829252103</v>
      </c>
      <c r="K163" s="36">
        <f t="shared" si="38"/>
        <v>20000</v>
      </c>
      <c r="L163" s="36">
        <f>L164</f>
        <v>2043.35</v>
      </c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</row>
    <row r="164" spans="1:62" ht="26.25" hidden="1" x14ac:dyDescent="0.25">
      <c r="A164" s="86">
        <v>372</v>
      </c>
      <c r="B164" s="156"/>
      <c r="C164" s="157"/>
      <c r="D164" s="80" t="s">
        <v>127</v>
      </c>
      <c r="E164" s="38">
        <f t="shared" si="55"/>
        <v>0</v>
      </c>
      <c r="F164" s="38">
        <f t="shared" si="56"/>
        <v>0</v>
      </c>
      <c r="G164" s="38">
        <f t="shared" si="57"/>
        <v>20000</v>
      </c>
      <c r="H164" s="38">
        <f t="shared" si="42"/>
        <v>2654.4561682925209</v>
      </c>
      <c r="I164" s="38">
        <f t="shared" si="37"/>
        <v>20000</v>
      </c>
      <c r="J164" s="38">
        <f t="shared" si="39"/>
        <v>-611.10616829252103</v>
      </c>
      <c r="K164" s="38">
        <f t="shared" si="38"/>
        <v>20000</v>
      </c>
      <c r="L164" s="38">
        <f>L165</f>
        <v>2043.35</v>
      </c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</row>
    <row r="165" spans="1:62" ht="39" hidden="1" x14ac:dyDescent="0.25">
      <c r="A165" s="158">
        <v>3723</v>
      </c>
      <c r="B165" s="159"/>
      <c r="C165" s="160"/>
      <c r="D165" s="81" t="s">
        <v>129</v>
      </c>
      <c r="E165" s="41">
        <v>0</v>
      </c>
      <c r="F165" s="42">
        <v>0</v>
      </c>
      <c r="G165" s="41">
        <v>20000</v>
      </c>
      <c r="H165" s="41">
        <f t="shared" si="42"/>
        <v>2654.4561682925209</v>
      </c>
      <c r="I165" s="41">
        <f t="shared" si="37"/>
        <v>20000</v>
      </c>
      <c r="J165" s="41">
        <f t="shared" si="39"/>
        <v>-611.10616829252103</v>
      </c>
      <c r="K165" s="41">
        <f t="shared" si="38"/>
        <v>20000</v>
      </c>
      <c r="L165" s="41">
        <v>2043.35</v>
      </c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</row>
    <row r="166" spans="1:62" ht="25.5" x14ac:dyDescent="0.25">
      <c r="A166" s="238" t="s">
        <v>271</v>
      </c>
      <c r="B166" s="239"/>
      <c r="C166" s="240"/>
      <c r="D166" s="210" t="s">
        <v>206</v>
      </c>
      <c r="E166" s="211"/>
      <c r="F166" s="211"/>
      <c r="G166" s="211"/>
      <c r="H166" s="211">
        <f>H167</f>
        <v>2014446.22</v>
      </c>
      <c r="I166" s="211"/>
      <c r="J166" s="211">
        <v>0</v>
      </c>
      <c r="K166" s="211"/>
      <c r="L166" s="211">
        <v>2014446.22</v>
      </c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</row>
    <row r="167" spans="1:62" ht="26.25" x14ac:dyDescent="0.25">
      <c r="A167" s="225" t="s">
        <v>201</v>
      </c>
      <c r="B167" s="225"/>
      <c r="C167" s="225"/>
      <c r="D167" s="167" t="s">
        <v>206</v>
      </c>
      <c r="E167" s="127" t="e">
        <f>E168+E286+E307+E315+E332+E356+E392+E407+E435+#REF!+#REF!</f>
        <v>#REF!</v>
      </c>
      <c r="F167" s="127" t="e">
        <f>F168+F286+F307+F315+F332+F356+F392+F407+F435+#REF!+#REF!</f>
        <v>#REF!</v>
      </c>
      <c r="G167" s="127" t="e">
        <f>G168+G286+G307+G315+G332+G356+G392+G407+G435+#REF!+#REF!</f>
        <v>#REF!</v>
      </c>
      <c r="H167" s="127">
        <v>2014446.22</v>
      </c>
      <c r="I167" s="127" t="e">
        <f>I168+I286+I307+I315+I332+I356+I392+I407+I435+#REF!+#REF!</f>
        <v>#REF!</v>
      </c>
      <c r="J167" s="127">
        <f t="shared" si="39"/>
        <v>0</v>
      </c>
      <c r="K167" s="127" t="e">
        <f>K168+K286+K307+K315+K332+K356+K392+K407+K435+#REF!+#REF!</f>
        <v>#REF!</v>
      </c>
      <c r="L167" s="127">
        <v>2014446.22</v>
      </c>
      <c r="M167" s="184"/>
      <c r="N167" s="184"/>
      <c r="O167" s="192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</row>
    <row r="168" spans="1:62" x14ac:dyDescent="0.25">
      <c r="A168" s="226" t="s">
        <v>171</v>
      </c>
      <c r="B168" s="226"/>
      <c r="C168" s="226"/>
      <c r="D168" s="169" t="s">
        <v>72</v>
      </c>
      <c r="E168" s="129">
        <f>E169+E213+E246+E281</f>
        <v>333398.55000000005</v>
      </c>
      <c r="F168" s="129">
        <f>F169+F213+F246+F281</f>
        <v>433000</v>
      </c>
      <c r="G168" s="129">
        <f t="shared" ref="G168:K168" si="58">G169+G213+G246+G281</f>
        <v>470000</v>
      </c>
      <c r="H168" s="129">
        <f t="shared" si="58"/>
        <v>64835.11</v>
      </c>
      <c r="I168" s="129">
        <f t="shared" si="58"/>
        <v>470000</v>
      </c>
      <c r="J168" s="129">
        <f t="shared" si="39"/>
        <v>-2.6146393065573648E-4</v>
      </c>
      <c r="K168" s="129">
        <f t="shared" si="58"/>
        <v>470000</v>
      </c>
      <c r="L168" s="129">
        <f>L169+L213+L246+L281</f>
        <v>64835.10973853607</v>
      </c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</row>
    <row r="169" spans="1:62" x14ac:dyDescent="0.25">
      <c r="A169" s="223" t="s">
        <v>207</v>
      </c>
      <c r="B169" s="223"/>
      <c r="C169" s="223"/>
      <c r="D169" s="130" t="s">
        <v>51</v>
      </c>
      <c r="E169" s="45">
        <f>E173</f>
        <v>239832.94</v>
      </c>
      <c r="F169" s="45">
        <f>F173</f>
        <v>353000</v>
      </c>
      <c r="G169" s="45">
        <f>G173</f>
        <v>358500</v>
      </c>
      <c r="H169" s="45">
        <v>47912.95</v>
      </c>
      <c r="I169" s="45">
        <f>G169</f>
        <v>358500</v>
      </c>
      <c r="J169" s="45">
        <f t="shared" si="39"/>
        <v>0</v>
      </c>
      <c r="K169" s="45">
        <f>I169</f>
        <v>358500</v>
      </c>
      <c r="L169" s="45">
        <f>L173</f>
        <v>47912.95</v>
      </c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</row>
    <row r="170" spans="1:62" x14ac:dyDescent="0.25">
      <c r="A170" s="91">
        <v>92</v>
      </c>
      <c r="B170" s="143"/>
      <c r="C170" s="144"/>
      <c r="D170" s="78" t="s">
        <v>208</v>
      </c>
      <c r="E170" s="36">
        <f t="shared" ref="E170:G171" si="59">E171</f>
        <v>225552.44</v>
      </c>
      <c r="F170" s="36">
        <f t="shared" si="59"/>
        <v>0</v>
      </c>
      <c r="G170" s="36">
        <f t="shared" si="59"/>
        <v>0</v>
      </c>
      <c r="H170" s="36">
        <f>G170/7.5345</f>
        <v>0</v>
      </c>
      <c r="I170" s="36">
        <f>I171</f>
        <v>0</v>
      </c>
      <c r="J170" s="36">
        <f t="shared" si="39"/>
        <v>0</v>
      </c>
      <c r="K170" s="36">
        <f>K171</f>
        <v>0</v>
      </c>
      <c r="L170" s="36">
        <f>K170/7.5345</f>
        <v>0</v>
      </c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</row>
    <row r="171" spans="1:62" hidden="1" x14ac:dyDescent="0.25">
      <c r="A171" s="87">
        <v>922</v>
      </c>
      <c r="B171" s="145"/>
      <c r="C171" s="146"/>
      <c r="D171" s="93" t="s">
        <v>209</v>
      </c>
      <c r="E171" s="38">
        <f t="shared" si="59"/>
        <v>225552.44</v>
      </c>
      <c r="F171" s="38">
        <f t="shared" si="59"/>
        <v>0</v>
      </c>
      <c r="G171" s="38">
        <f t="shared" si="59"/>
        <v>0</v>
      </c>
      <c r="H171" s="38">
        <f>G171/7.5345</f>
        <v>0</v>
      </c>
      <c r="I171" s="38">
        <f>I172</f>
        <v>0</v>
      </c>
      <c r="J171" s="38">
        <f t="shared" si="39"/>
        <v>0</v>
      </c>
      <c r="K171" s="38">
        <f>K172</f>
        <v>0</v>
      </c>
      <c r="L171" s="38">
        <f>K171/7.5345</f>
        <v>0</v>
      </c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</row>
    <row r="172" spans="1:62" hidden="1" x14ac:dyDescent="0.25">
      <c r="A172" s="79">
        <v>9221</v>
      </c>
      <c r="B172" s="147"/>
      <c r="C172" s="148"/>
      <c r="D172" s="95" t="s">
        <v>210</v>
      </c>
      <c r="E172" s="41">
        <v>225552.44</v>
      </c>
      <c r="F172" s="41">
        <v>0</v>
      </c>
      <c r="G172" s="41">
        <v>0</v>
      </c>
      <c r="H172" s="41">
        <f>G172/7.5345</f>
        <v>0</v>
      </c>
      <c r="I172" s="41">
        <v>0</v>
      </c>
      <c r="J172" s="41">
        <f t="shared" si="39"/>
        <v>0</v>
      </c>
      <c r="K172" s="41">
        <v>0</v>
      </c>
      <c r="L172" s="41">
        <f>K172/7.5345</f>
        <v>0</v>
      </c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</row>
    <row r="173" spans="1:62" x14ac:dyDescent="0.25">
      <c r="A173" s="151">
        <v>3</v>
      </c>
      <c r="B173" s="152"/>
      <c r="C173" s="153"/>
      <c r="D173" s="141" t="s">
        <v>74</v>
      </c>
      <c r="E173" s="34">
        <f>E174+E178+E206+E210</f>
        <v>239832.94</v>
      </c>
      <c r="F173" s="34">
        <f>F174+F178+F206+F210</f>
        <v>353000</v>
      </c>
      <c r="G173" s="34">
        <f>G174+G178+G206+G210</f>
        <v>358500</v>
      </c>
      <c r="H173" s="34">
        <v>47912.95</v>
      </c>
      <c r="I173" s="34">
        <f t="shared" ref="I173:I213" si="60">G173</f>
        <v>358500</v>
      </c>
      <c r="J173" s="34">
        <f t="shared" si="39"/>
        <v>0</v>
      </c>
      <c r="K173" s="34">
        <f t="shared" ref="K173:K213" si="61">I173</f>
        <v>358500</v>
      </c>
      <c r="L173" s="34">
        <v>47912.95</v>
      </c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</row>
    <row r="174" spans="1:62" x14ac:dyDescent="0.25">
      <c r="A174" s="85">
        <v>31</v>
      </c>
      <c r="B174" s="154"/>
      <c r="C174" s="155"/>
      <c r="D174" s="74" t="s">
        <v>75</v>
      </c>
      <c r="E174" s="36">
        <f>E175</f>
        <v>11715.07</v>
      </c>
      <c r="F174" s="36">
        <f>F175</f>
        <v>0</v>
      </c>
      <c r="G174" s="36">
        <f>G175</f>
        <v>10000</v>
      </c>
      <c r="H174" s="36">
        <f>G174/7.5345</f>
        <v>1327.2280841462605</v>
      </c>
      <c r="I174" s="36">
        <f t="shared" si="60"/>
        <v>10000</v>
      </c>
      <c r="J174" s="36">
        <f t="shared" si="39"/>
        <v>1.9158537395469466E-3</v>
      </c>
      <c r="K174" s="36">
        <f t="shared" si="61"/>
        <v>10000</v>
      </c>
      <c r="L174" s="36">
        <f>L175</f>
        <v>1327.23</v>
      </c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</row>
    <row r="175" spans="1:62" hidden="1" x14ac:dyDescent="0.25">
      <c r="A175" s="86">
        <v>311</v>
      </c>
      <c r="B175" s="156"/>
      <c r="C175" s="157"/>
      <c r="D175" s="65" t="s">
        <v>76</v>
      </c>
      <c r="E175" s="38">
        <f>SUM(E176:E177)</f>
        <v>11715.07</v>
      </c>
      <c r="F175" s="38">
        <f>SUM(F176:F177)</f>
        <v>0</v>
      </c>
      <c r="G175" s="38">
        <f>SUM(G176:G177)</f>
        <v>10000</v>
      </c>
      <c r="H175" s="38">
        <f>G175/7.5345</f>
        <v>1327.2280841462605</v>
      </c>
      <c r="I175" s="38">
        <f t="shared" si="60"/>
        <v>10000</v>
      </c>
      <c r="J175" s="38">
        <f t="shared" si="39"/>
        <v>1.9158537395469466E-3</v>
      </c>
      <c r="K175" s="38">
        <f t="shared" si="61"/>
        <v>10000</v>
      </c>
      <c r="L175" s="38">
        <f>SUM(L176:L177)</f>
        <v>1327.23</v>
      </c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</row>
    <row r="176" spans="1:62" hidden="1" x14ac:dyDescent="0.25">
      <c r="A176" s="158">
        <v>3111</v>
      </c>
      <c r="B176" s="159"/>
      <c r="C176" s="160"/>
      <c r="D176" s="170" t="s">
        <v>77</v>
      </c>
      <c r="E176" s="41">
        <v>715.07</v>
      </c>
      <c r="F176" s="42">
        <v>0</v>
      </c>
      <c r="G176" s="41">
        <v>0</v>
      </c>
      <c r="H176" s="41">
        <f>G176/7.5345</f>
        <v>0</v>
      </c>
      <c r="I176" s="41">
        <f t="shared" si="60"/>
        <v>0</v>
      </c>
      <c r="J176" s="41">
        <f t="shared" si="39"/>
        <v>0</v>
      </c>
      <c r="K176" s="41">
        <f t="shared" si="61"/>
        <v>0</v>
      </c>
      <c r="L176" s="41">
        <f>K176/7.5345</f>
        <v>0</v>
      </c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</row>
    <row r="177" spans="1:63" hidden="1" x14ac:dyDescent="0.25">
      <c r="A177" s="158">
        <v>3121</v>
      </c>
      <c r="B177" s="159"/>
      <c r="C177" s="160"/>
      <c r="D177" s="66" t="s">
        <v>78</v>
      </c>
      <c r="E177" s="41">
        <v>11000</v>
      </c>
      <c r="F177" s="42">
        <v>0</v>
      </c>
      <c r="G177" s="41">
        <v>10000</v>
      </c>
      <c r="H177" s="41">
        <v>1327.23</v>
      </c>
      <c r="I177" s="41">
        <f t="shared" si="60"/>
        <v>10000</v>
      </c>
      <c r="J177" s="41">
        <f t="shared" si="39"/>
        <v>0</v>
      </c>
      <c r="K177" s="41">
        <f t="shared" si="61"/>
        <v>10000</v>
      </c>
      <c r="L177" s="41">
        <v>1327.23</v>
      </c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</row>
    <row r="178" spans="1:63" x14ac:dyDescent="0.25">
      <c r="A178" s="85">
        <v>32</v>
      </c>
      <c r="B178" s="154"/>
      <c r="C178" s="155"/>
      <c r="D178" s="74" t="s">
        <v>84</v>
      </c>
      <c r="E178" s="36">
        <f>E179+E183+E190+E199</f>
        <v>226780.37</v>
      </c>
      <c r="F178" s="36">
        <f>F179+F183+F190+F199</f>
        <v>352000</v>
      </c>
      <c r="G178" s="36">
        <f>G179+G183+G190+G199</f>
        <v>345500</v>
      </c>
      <c r="H178" s="36">
        <f>H179+H183+H190+H199</f>
        <v>46187.540079633683</v>
      </c>
      <c r="I178" s="36">
        <f t="shared" si="60"/>
        <v>345500</v>
      </c>
      <c r="J178" s="36">
        <f t="shared" si="39"/>
        <v>-7.9633682616986334E-5</v>
      </c>
      <c r="K178" s="36">
        <f t="shared" si="61"/>
        <v>345500</v>
      </c>
      <c r="L178" s="36">
        <v>46187.54</v>
      </c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</row>
    <row r="179" spans="1:63" hidden="1" x14ac:dyDescent="0.25">
      <c r="A179" s="86">
        <v>321</v>
      </c>
      <c r="B179" s="156"/>
      <c r="C179" s="157"/>
      <c r="D179" s="65" t="s">
        <v>85</v>
      </c>
      <c r="E179" s="38">
        <f>SUM(E180:E182)</f>
        <v>29272.95</v>
      </c>
      <c r="F179" s="38">
        <f>SUM(F180:F182)</f>
        <v>113000</v>
      </c>
      <c r="G179" s="38">
        <f>SUM(G180:G182)</f>
        <v>93000</v>
      </c>
      <c r="H179" s="38">
        <v>12343.22</v>
      </c>
      <c r="I179" s="38">
        <f t="shared" si="60"/>
        <v>93000</v>
      </c>
      <c r="J179" s="38">
        <f t="shared" si="39"/>
        <v>0</v>
      </c>
      <c r="K179" s="38">
        <f t="shared" si="61"/>
        <v>93000</v>
      </c>
      <c r="L179" s="38">
        <v>12343.22</v>
      </c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</row>
    <row r="180" spans="1:63" hidden="1" x14ac:dyDescent="0.25">
      <c r="A180" s="158">
        <v>3211</v>
      </c>
      <c r="B180" s="159"/>
      <c r="C180" s="160"/>
      <c r="D180" s="66" t="s">
        <v>86</v>
      </c>
      <c r="E180" s="41">
        <v>23981.97</v>
      </c>
      <c r="F180" s="42">
        <v>100000</v>
      </c>
      <c r="G180" s="41">
        <v>80000</v>
      </c>
      <c r="H180" s="41">
        <v>10617.83</v>
      </c>
      <c r="I180" s="41">
        <f t="shared" si="60"/>
        <v>80000</v>
      </c>
      <c r="J180" s="41">
        <f t="shared" si="39"/>
        <v>0</v>
      </c>
      <c r="K180" s="41">
        <f t="shared" si="61"/>
        <v>80000</v>
      </c>
      <c r="L180" s="41">
        <v>10617.83</v>
      </c>
      <c r="M180" s="184"/>
      <c r="N180" s="184"/>
      <c r="O180" s="184"/>
      <c r="P180" s="192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</row>
    <row r="181" spans="1:63" hidden="1" x14ac:dyDescent="0.25">
      <c r="A181" s="158">
        <v>3213</v>
      </c>
      <c r="B181" s="159"/>
      <c r="C181" s="160"/>
      <c r="D181" s="66" t="s">
        <v>88</v>
      </c>
      <c r="E181" s="41">
        <v>5014.9799999999996</v>
      </c>
      <c r="F181" s="42">
        <v>10000</v>
      </c>
      <c r="G181" s="41">
        <v>10000</v>
      </c>
      <c r="H181" s="41">
        <v>1327.23</v>
      </c>
      <c r="I181" s="41">
        <f t="shared" si="60"/>
        <v>10000</v>
      </c>
      <c r="J181" s="41">
        <f t="shared" si="39"/>
        <v>-1.9158537395469466E-3</v>
      </c>
      <c r="K181" s="41">
        <f t="shared" si="61"/>
        <v>10000</v>
      </c>
      <c r="L181" s="41">
        <f>K181/7.5345</f>
        <v>1327.2280841462605</v>
      </c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</row>
    <row r="182" spans="1:63" hidden="1" x14ac:dyDescent="0.25">
      <c r="A182" s="158">
        <v>3214</v>
      </c>
      <c r="B182" s="159"/>
      <c r="C182" s="160"/>
      <c r="D182" s="66" t="s">
        <v>89</v>
      </c>
      <c r="E182" s="41">
        <v>276</v>
      </c>
      <c r="F182" s="42">
        <v>3000</v>
      </c>
      <c r="G182" s="41">
        <v>3000</v>
      </c>
      <c r="H182" s="41">
        <v>398.17</v>
      </c>
      <c r="I182" s="41">
        <f t="shared" si="60"/>
        <v>3000</v>
      </c>
      <c r="J182" s="41">
        <f t="shared" si="39"/>
        <v>0</v>
      </c>
      <c r="K182" s="41">
        <f t="shared" si="61"/>
        <v>3000</v>
      </c>
      <c r="L182" s="41">
        <v>398.17</v>
      </c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</row>
    <row r="183" spans="1:63" hidden="1" x14ac:dyDescent="0.25">
      <c r="A183" s="86">
        <v>322</v>
      </c>
      <c r="B183" s="156"/>
      <c r="C183" s="157"/>
      <c r="D183" s="65" t="s">
        <v>90</v>
      </c>
      <c r="E183" s="38">
        <f>SUM(E184:E189)</f>
        <v>54487.890000000007</v>
      </c>
      <c r="F183" s="38">
        <f>SUM(F184:F189)</f>
        <v>90000</v>
      </c>
      <c r="G183" s="38">
        <f>SUM(G184:G189)</f>
        <v>102500</v>
      </c>
      <c r="H183" s="38">
        <f>SUM(H184:H189)</f>
        <v>13869.53</v>
      </c>
      <c r="I183" s="38">
        <f t="shared" si="60"/>
        <v>102500</v>
      </c>
      <c r="J183" s="38">
        <f t="shared" si="39"/>
        <v>-2.9789634336339077E-3</v>
      </c>
      <c r="K183" s="38">
        <f t="shared" si="61"/>
        <v>102500</v>
      </c>
      <c r="L183" s="38">
        <f>SUM(L184:L189)</f>
        <v>13869.527021036567</v>
      </c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</row>
    <row r="184" spans="1:63" hidden="1" x14ac:dyDescent="0.25">
      <c r="A184" s="158">
        <v>3221</v>
      </c>
      <c r="B184" s="159"/>
      <c r="C184" s="160"/>
      <c r="D184" s="66" t="s">
        <v>113</v>
      </c>
      <c r="E184" s="41">
        <v>14095.16</v>
      </c>
      <c r="F184" s="42">
        <v>0</v>
      </c>
      <c r="G184" s="41">
        <v>2500</v>
      </c>
      <c r="H184" s="41">
        <v>331.81</v>
      </c>
      <c r="I184" s="41">
        <f t="shared" si="60"/>
        <v>2500</v>
      </c>
      <c r="J184" s="41">
        <f t="shared" si="39"/>
        <v>-2.9789634348844629E-3</v>
      </c>
      <c r="K184" s="41">
        <f t="shared" si="61"/>
        <v>2500</v>
      </c>
      <c r="L184" s="41">
        <f>K184/7.5345</f>
        <v>331.80702103656512</v>
      </c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</row>
    <row r="185" spans="1:63" hidden="1" x14ac:dyDescent="0.25">
      <c r="A185" s="158">
        <v>3222</v>
      </c>
      <c r="B185" s="159"/>
      <c r="C185" s="160"/>
      <c r="D185" s="66" t="s">
        <v>92</v>
      </c>
      <c r="E185" s="41">
        <v>5808.7</v>
      </c>
      <c r="F185" s="42">
        <v>1000</v>
      </c>
      <c r="G185" s="41">
        <v>5000</v>
      </c>
      <c r="H185" s="41">
        <v>796.34</v>
      </c>
      <c r="I185" s="41">
        <f t="shared" si="60"/>
        <v>5000</v>
      </c>
      <c r="J185" s="41">
        <f t="shared" si="39"/>
        <v>0</v>
      </c>
      <c r="K185" s="41">
        <f t="shared" si="61"/>
        <v>5000</v>
      </c>
      <c r="L185" s="41">
        <v>796.34</v>
      </c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</row>
    <row r="186" spans="1:63" hidden="1" x14ac:dyDescent="0.25">
      <c r="A186" s="158">
        <v>3223</v>
      </c>
      <c r="B186" s="159"/>
      <c r="C186" s="160"/>
      <c r="D186" s="66" t="s">
        <v>93</v>
      </c>
      <c r="E186" s="41">
        <v>3189.82</v>
      </c>
      <c r="F186" s="42">
        <v>80000</v>
      </c>
      <c r="G186" s="41">
        <v>80000</v>
      </c>
      <c r="H186" s="41">
        <v>10617.82</v>
      </c>
      <c r="I186" s="41">
        <f t="shared" si="60"/>
        <v>80000</v>
      </c>
      <c r="J186" s="41">
        <f t="shared" si="39"/>
        <v>0</v>
      </c>
      <c r="K186" s="41">
        <f t="shared" si="61"/>
        <v>80000</v>
      </c>
      <c r="L186" s="41">
        <v>10617.82</v>
      </c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84"/>
    </row>
    <row r="187" spans="1:63" ht="26.25" hidden="1" x14ac:dyDescent="0.25">
      <c r="A187" s="158">
        <v>3224</v>
      </c>
      <c r="B187" s="159"/>
      <c r="C187" s="160"/>
      <c r="D187" s="66" t="s">
        <v>94</v>
      </c>
      <c r="E187" s="41">
        <v>2277.9299999999998</v>
      </c>
      <c r="F187" s="42">
        <v>0</v>
      </c>
      <c r="G187" s="41">
        <v>0</v>
      </c>
      <c r="H187" s="41">
        <v>0</v>
      </c>
      <c r="I187" s="41">
        <f t="shared" si="60"/>
        <v>0</v>
      </c>
      <c r="J187" s="41">
        <f t="shared" si="39"/>
        <v>0</v>
      </c>
      <c r="K187" s="41">
        <f t="shared" si="61"/>
        <v>0</v>
      </c>
      <c r="L187" s="41">
        <v>0</v>
      </c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</row>
    <row r="188" spans="1:63" hidden="1" x14ac:dyDescent="0.25">
      <c r="A188" s="158">
        <v>3225</v>
      </c>
      <c r="B188" s="159"/>
      <c r="C188" s="160"/>
      <c r="D188" s="66" t="s">
        <v>114</v>
      </c>
      <c r="E188" s="41">
        <v>20600.990000000002</v>
      </c>
      <c r="F188" s="42">
        <v>5000</v>
      </c>
      <c r="G188" s="41">
        <v>10000</v>
      </c>
      <c r="H188" s="41">
        <v>1459.95</v>
      </c>
      <c r="I188" s="41">
        <f t="shared" si="60"/>
        <v>10000</v>
      </c>
      <c r="J188" s="41">
        <f t="shared" si="39"/>
        <v>0</v>
      </c>
      <c r="K188" s="41">
        <f t="shared" si="61"/>
        <v>10000</v>
      </c>
      <c r="L188" s="41">
        <v>1459.95</v>
      </c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</row>
    <row r="189" spans="1:63" hidden="1" x14ac:dyDescent="0.25">
      <c r="A189" s="158">
        <v>3227</v>
      </c>
      <c r="B189" s="159"/>
      <c r="C189" s="160"/>
      <c r="D189" s="66" t="s">
        <v>115</v>
      </c>
      <c r="E189" s="41">
        <v>8515.2900000000009</v>
      </c>
      <c r="F189" s="42">
        <v>4000</v>
      </c>
      <c r="G189" s="41">
        <v>5000</v>
      </c>
      <c r="H189" s="41">
        <v>663.61</v>
      </c>
      <c r="I189" s="41">
        <f t="shared" si="60"/>
        <v>5000</v>
      </c>
      <c r="J189" s="41">
        <f t="shared" si="39"/>
        <v>0</v>
      </c>
      <c r="K189" s="41">
        <f t="shared" si="61"/>
        <v>5000</v>
      </c>
      <c r="L189" s="41">
        <v>663.61</v>
      </c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</row>
    <row r="190" spans="1:63" hidden="1" x14ac:dyDescent="0.25">
      <c r="A190" s="86">
        <v>323</v>
      </c>
      <c r="B190" s="156"/>
      <c r="C190" s="157"/>
      <c r="D190" s="65" t="s">
        <v>97</v>
      </c>
      <c r="E190" s="38">
        <f>SUM(E191:E198)</f>
        <v>110114.4</v>
      </c>
      <c r="F190" s="38">
        <f>SUM(F191:F198)</f>
        <v>97000</v>
      </c>
      <c r="G190" s="38">
        <f>SUM(G191:G198)</f>
        <v>97000</v>
      </c>
      <c r="H190" s="38">
        <f>SUM(H191:H198)</f>
        <v>12940.481233658504</v>
      </c>
      <c r="I190" s="38">
        <f t="shared" si="60"/>
        <v>97000</v>
      </c>
      <c r="J190" s="38">
        <f t="shared" si="39"/>
        <v>-2.8084146251785569E-3</v>
      </c>
      <c r="K190" s="38">
        <f t="shared" si="61"/>
        <v>97000</v>
      </c>
      <c r="L190" s="38">
        <f>SUM(L191:L198)</f>
        <v>12940.478425243879</v>
      </c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</row>
    <row r="191" spans="1:63" hidden="1" x14ac:dyDescent="0.25">
      <c r="A191" s="158">
        <v>3231</v>
      </c>
      <c r="B191" s="159"/>
      <c r="C191" s="160"/>
      <c r="D191" s="66" t="s">
        <v>98</v>
      </c>
      <c r="E191" s="41">
        <v>4322.82</v>
      </c>
      <c r="F191" s="42">
        <v>2000</v>
      </c>
      <c r="G191" s="41">
        <v>2000</v>
      </c>
      <c r="H191" s="41">
        <v>265.45</v>
      </c>
      <c r="I191" s="41">
        <f t="shared" si="60"/>
        <v>2000</v>
      </c>
      <c r="J191" s="41">
        <f t="shared" si="39"/>
        <v>-4.3831707478716453E-3</v>
      </c>
      <c r="K191" s="41">
        <f t="shared" si="61"/>
        <v>2000</v>
      </c>
      <c r="L191" s="41">
        <f>K191/7.5345</f>
        <v>265.44561682925212</v>
      </c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</row>
    <row r="192" spans="1:63" ht="26.25" hidden="1" x14ac:dyDescent="0.25">
      <c r="A192" s="158">
        <v>3232</v>
      </c>
      <c r="B192" s="159"/>
      <c r="C192" s="160"/>
      <c r="D192" s="66" t="s">
        <v>99</v>
      </c>
      <c r="E192" s="41">
        <v>3748.74</v>
      </c>
      <c r="F192" s="42">
        <v>0</v>
      </c>
      <c r="G192" s="41">
        <v>0</v>
      </c>
      <c r="H192" s="41">
        <f>G192/7.5345</f>
        <v>0</v>
      </c>
      <c r="I192" s="41">
        <f t="shared" si="60"/>
        <v>0</v>
      </c>
      <c r="J192" s="41">
        <f t="shared" si="39"/>
        <v>0</v>
      </c>
      <c r="K192" s="41">
        <f t="shared" si="61"/>
        <v>0</v>
      </c>
      <c r="L192" s="41">
        <f>K192/7.5345</f>
        <v>0</v>
      </c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</row>
    <row r="193" spans="1:62" hidden="1" x14ac:dyDescent="0.25">
      <c r="A193" s="158">
        <v>3233</v>
      </c>
      <c r="B193" s="159"/>
      <c r="C193" s="160"/>
      <c r="D193" s="66" t="s">
        <v>100</v>
      </c>
      <c r="E193" s="41">
        <v>9946.75</v>
      </c>
      <c r="F193" s="42">
        <v>7000</v>
      </c>
      <c r="G193" s="41">
        <v>7000</v>
      </c>
      <c r="H193" s="41">
        <v>929.06</v>
      </c>
      <c r="I193" s="41">
        <f t="shared" si="60"/>
        <v>7000</v>
      </c>
      <c r="J193" s="41">
        <f t="shared" si="39"/>
        <v>0</v>
      </c>
      <c r="K193" s="41">
        <f t="shared" si="61"/>
        <v>7000</v>
      </c>
      <c r="L193" s="41">
        <v>929.06</v>
      </c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</row>
    <row r="194" spans="1:62" hidden="1" x14ac:dyDescent="0.25">
      <c r="A194" s="158">
        <v>3234</v>
      </c>
      <c r="B194" s="159"/>
      <c r="C194" s="160"/>
      <c r="D194" s="66" t="s">
        <v>101</v>
      </c>
      <c r="E194" s="41">
        <v>2026</v>
      </c>
      <c r="F194" s="42">
        <v>0</v>
      </c>
      <c r="G194" s="41">
        <v>0</v>
      </c>
      <c r="H194" s="41">
        <f>G194/7.5345</f>
        <v>0</v>
      </c>
      <c r="I194" s="41">
        <f t="shared" si="60"/>
        <v>0</v>
      </c>
      <c r="J194" s="41">
        <f t="shared" si="39"/>
        <v>0</v>
      </c>
      <c r="K194" s="41">
        <f t="shared" si="61"/>
        <v>0</v>
      </c>
      <c r="L194" s="41">
        <v>0</v>
      </c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191"/>
      <c r="AN194" s="191"/>
      <c r="AO194" s="191"/>
      <c r="AP194" s="191"/>
      <c r="AQ194" s="191"/>
      <c r="AR194" s="191"/>
      <c r="AS194" s="191"/>
      <c r="AT194" s="191"/>
      <c r="AU194" s="191"/>
      <c r="AV194" s="191"/>
      <c r="AW194" s="191"/>
      <c r="AX194" s="191"/>
      <c r="AY194" s="191"/>
      <c r="AZ194" s="191"/>
      <c r="BA194" s="191"/>
      <c r="BB194" s="191"/>
      <c r="BC194" s="191"/>
      <c r="BD194" s="191"/>
      <c r="BE194" s="191"/>
      <c r="BF194" s="191"/>
      <c r="BG194" s="191"/>
      <c r="BH194" s="191"/>
      <c r="BI194" s="191"/>
      <c r="BJ194" s="191"/>
    </row>
    <row r="195" spans="1:62" hidden="1" x14ac:dyDescent="0.25">
      <c r="A195" s="158">
        <v>3236</v>
      </c>
      <c r="B195" s="159"/>
      <c r="C195" s="160"/>
      <c r="D195" s="66" t="s">
        <v>103</v>
      </c>
      <c r="E195" s="41">
        <v>2254.5100000000002</v>
      </c>
      <c r="F195" s="42">
        <v>1000</v>
      </c>
      <c r="G195" s="41">
        <v>1000</v>
      </c>
      <c r="H195" s="41">
        <v>132.72</v>
      </c>
      <c r="I195" s="41">
        <f t="shared" si="60"/>
        <v>1000</v>
      </c>
      <c r="J195" s="41">
        <f t="shared" si="39"/>
        <v>2.8084146260596299E-3</v>
      </c>
      <c r="K195" s="41">
        <f t="shared" si="61"/>
        <v>1000</v>
      </c>
      <c r="L195" s="41">
        <f>K195/7.5345</f>
        <v>132.72280841462606</v>
      </c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</row>
    <row r="196" spans="1:62" hidden="1" x14ac:dyDescent="0.25">
      <c r="A196" s="158">
        <v>3237</v>
      </c>
      <c r="B196" s="159"/>
      <c r="C196" s="160"/>
      <c r="D196" s="66" t="s">
        <v>104</v>
      </c>
      <c r="E196" s="41">
        <v>85093.68</v>
      </c>
      <c r="F196" s="42">
        <v>80000</v>
      </c>
      <c r="G196" s="41">
        <v>80000</v>
      </c>
      <c r="H196" s="41">
        <v>10617.83</v>
      </c>
      <c r="I196" s="41">
        <f t="shared" si="60"/>
        <v>80000</v>
      </c>
      <c r="J196" s="41">
        <f t="shared" si="39"/>
        <v>0</v>
      </c>
      <c r="K196" s="41">
        <f t="shared" si="61"/>
        <v>80000</v>
      </c>
      <c r="L196" s="41">
        <v>10617.83</v>
      </c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</row>
    <row r="197" spans="1:62" hidden="1" x14ac:dyDescent="0.25">
      <c r="A197" s="158">
        <v>3238</v>
      </c>
      <c r="B197" s="159"/>
      <c r="C197" s="160"/>
      <c r="D197" s="66" t="s">
        <v>105</v>
      </c>
      <c r="E197" s="41">
        <v>0</v>
      </c>
      <c r="F197" s="42">
        <v>4000</v>
      </c>
      <c r="G197" s="41">
        <v>4000</v>
      </c>
      <c r="H197" s="41">
        <f>G197/7.5345</f>
        <v>530.89123365850423</v>
      </c>
      <c r="I197" s="41">
        <f t="shared" si="60"/>
        <v>4000</v>
      </c>
      <c r="J197" s="41">
        <f t="shared" si="39"/>
        <v>-1.2336585042476145E-3</v>
      </c>
      <c r="K197" s="41">
        <f t="shared" si="61"/>
        <v>4000</v>
      </c>
      <c r="L197" s="41">
        <v>530.89</v>
      </c>
      <c r="M197" s="190"/>
      <c r="N197" s="190"/>
      <c r="O197" s="190"/>
      <c r="P197" s="190"/>
      <c r="Q197" s="196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</row>
    <row r="198" spans="1:62" hidden="1" x14ac:dyDescent="0.25">
      <c r="A198" s="158">
        <v>3239</v>
      </c>
      <c r="B198" s="159"/>
      <c r="C198" s="160"/>
      <c r="D198" s="66" t="s">
        <v>106</v>
      </c>
      <c r="E198" s="41">
        <v>2721.9</v>
      </c>
      <c r="F198" s="42">
        <v>3000</v>
      </c>
      <c r="G198" s="41">
        <v>3000</v>
      </c>
      <c r="H198" s="41">
        <v>464.53</v>
      </c>
      <c r="I198" s="41">
        <f t="shared" si="60"/>
        <v>3000</v>
      </c>
      <c r="J198" s="41">
        <f t="shared" si="39"/>
        <v>0</v>
      </c>
      <c r="K198" s="41">
        <f t="shared" si="61"/>
        <v>3000</v>
      </c>
      <c r="L198" s="41">
        <v>464.53</v>
      </c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1"/>
      <c r="AS198" s="191"/>
      <c r="AT198" s="191"/>
      <c r="AU198" s="191"/>
      <c r="AV198" s="191"/>
      <c r="AW198" s="191"/>
      <c r="AX198" s="191"/>
      <c r="AY198" s="191"/>
      <c r="AZ198" s="191"/>
      <c r="BA198" s="191"/>
      <c r="BB198" s="191"/>
      <c r="BC198" s="191"/>
      <c r="BD198" s="191"/>
      <c r="BE198" s="191"/>
      <c r="BF198" s="191"/>
      <c r="BG198" s="191"/>
      <c r="BH198" s="191"/>
      <c r="BI198" s="191"/>
      <c r="BJ198" s="191"/>
    </row>
    <row r="199" spans="1:62" ht="26.25" hidden="1" x14ac:dyDescent="0.25">
      <c r="A199" s="86">
        <v>329</v>
      </c>
      <c r="B199" s="156"/>
      <c r="C199" s="157"/>
      <c r="D199" s="65" t="s">
        <v>107</v>
      </c>
      <c r="E199" s="38">
        <f>SUM(E200:E205)</f>
        <v>32905.130000000005</v>
      </c>
      <c r="F199" s="38">
        <f>SUM(F200:F205)</f>
        <v>52000</v>
      </c>
      <c r="G199" s="38">
        <f>SUM(G200:G205)</f>
        <v>53000</v>
      </c>
      <c r="H199" s="38">
        <f t="shared" ref="H199:H212" si="62">G199/7.5345</f>
        <v>7034.3088459751807</v>
      </c>
      <c r="I199" s="38">
        <f t="shared" si="60"/>
        <v>53000</v>
      </c>
      <c r="J199" s="38">
        <f t="shared" si="39"/>
        <v>-2.126219390447659E-3</v>
      </c>
      <c r="K199" s="38">
        <f t="shared" si="61"/>
        <v>53000</v>
      </c>
      <c r="L199" s="38">
        <f>SUM(L200:L205)</f>
        <v>7034.3067197557903</v>
      </c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</row>
    <row r="200" spans="1:62" ht="15" hidden="1" customHeight="1" x14ac:dyDescent="0.25">
      <c r="A200" s="158">
        <v>3292</v>
      </c>
      <c r="B200" s="159"/>
      <c r="C200" s="160"/>
      <c r="D200" s="66" t="s">
        <v>109</v>
      </c>
      <c r="E200" s="41">
        <v>333.81</v>
      </c>
      <c r="F200" s="42">
        <v>17000</v>
      </c>
      <c r="G200" s="41">
        <v>18000</v>
      </c>
      <c r="H200" s="41">
        <f t="shared" si="62"/>
        <v>2389.0105514632687</v>
      </c>
      <c r="I200" s="41">
        <f t="shared" si="60"/>
        <v>18000</v>
      </c>
      <c r="J200" s="41">
        <f t="shared" ref="J200:J263" si="63">L200-H200</f>
        <v>0</v>
      </c>
      <c r="K200" s="41">
        <f t="shared" si="61"/>
        <v>18000</v>
      </c>
      <c r="L200" s="41">
        <f t="shared" ref="L200:L209" si="64">K200/7.5345</f>
        <v>2389.0105514632687</v>
      </c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</row>
    <row r="201" spans="1:62" hidden="1" x14ac:dyDescent="0.25">
      <c r="A201" s="158">
        <v>3293</v>
      </c>
      <c r="B201" s="159"/>
      <c r="C201" s="160"/>
      <c r="D201" s="66" t="s">
        <v>110</v>
      </c>
      <c r="E201" s="41">
        <v>17977.310000000001</v>
      </c>
      <c r="F201" s="42">
        <v>15000</v>
      </c>
      <c r="G201" s="41">
        <v>17000</v>
      </c>
      <c r="H201" s="41">
        <f t="shared" si="62"/>
        <v>2256.2877430486428</v>
      </c>
      <c r="I201" s="41">
        <f t="shared" si="60"/>
        <v>17000</v>
      </c>
      <c r="J201" s="41">
        <f t="shared" si="63"/>
        <v>0</v>
      </c>
      <c r="K201" s="41">
        <f t="shared" si="61"/>
        <v>17000</v>
      </c>
      <c r="L201" s="41">
        <f t="shared" si="64"/>
        <v>2256.2877430486428</v>
      </c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</row>
    <row r="202" spans="1:62" hidden="1" x14ac:dyDescent="0.25">
      <c r="A202" s="158">
        <v>3294</v>
      </c>
      <c r="B202" s="159"/>
      <c r="C202" s="160"/>
      <c r="D202" s="66" t="s">
        <v>116</v>
      </c>
      <c r="E202" s="41">
        <v>0</v>
      </c>
      <c r="F202" s="42">
        <v>0</v>
      </c>
      <c r="G202" s="41">
        <v>1000</v>
      </c>
      <c r="H202" s="41">
        <f t="shared" si="62"/>
        <v>132.72280841462606</v>
      </c>
      <c r="I202" s="41">
        <f t="shared" si="60"/>
        <v>1000</v>
      </c>
      <c r="J202" s="41">
        <f t="shared" si="63"/>
        <v>0</v>
      </c>
      <c r="K202" s="41">
        <f t="shared" si="61"/>
        <v>1000</v>
      </c>
      <c r="L202" s="41">
        <f t="shared" si="64"/>
        <v>132.72280841462606</v>
      </c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</row>
    <row r="203" spans="1:62" hidden="1" x14ac:dyDescent="0.25">
      <c r="A203" s="158">
        <v>3295</v>
      </c>
      <c r="B203" s="159"/>
      <c r="C203" s="160"/>
      <c r="D203" s="66" t="s">
        <v>112</v>
      </c>
      <c r="E203" s="41">
        <v>2186</v>
      </c>
      <c r="F203" s="42">
        <v>1000</v>
      </c>
      <c r="G203" s="41">
        <v>1000</v>
      </c>
      <c r="H203" s="41">
        <f t="shared" si="62"/>
        <v>132.72280841462606</v>
      </c>
      <c r="I203" s="41">
        <f t="shared" si="60"/>
        <v>1000</v>
      </c>
      <c r="J203" s="41">
        <f t="shared" si="63"/>
        <v>0</v>
      </c>
      <c r="K203" s="41">
        <f t="shared" si="61"/>
        <v>1000</v>
      </c>
      <c r="L203" s="41">
        <f t="shared" si="64"/>
        <v>132.72280841462606</v>
      </c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</row>
    <row r="204" spans="1:62" hidden="1" x14ac:dyDescent="0.25">
      <c r="A204" s="158">
        <v>3296</v>
      </c>
      <c r="B204" s="159"/>
      <c r="C204" s="160"/>
      <c r="D204" s="66" t="s">
        <v>117</v>
      </c>
      <c r="E204" s="41">
        <v>0</v>
      </c>
      <c r="F204" s="42">
        <v>0</v>
      </c>
      <c r="G204" s="41">
        <v>1000</v>
      </c>
      <c r="H204" s="41">
        <f t="shared" si="62"/>
        <v>132.72280841462606</v>
      </c>
      <c r="I204" s="41">
        <f t="shared" si="60"/>
        <v>1000</v>
      </c>
      <c r="J204" s="41">
        <f t="shared" si="63"/>
        <v>0</v>
      </c>
      <c r="K204" s="41">
        <f t="shared" si="61"/>
        <v>1000</v>
      </c>
      <c r="L204" s="41">
        <f t="shared" si="64"/>
        <v>132.72280841462606</v>
      </c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</row>
    <row r="205" spans="1:62" hidden="1" x14ac:dyDescent="0.25">
      <c r="A205" s="158">
        <v>3299</v>
      </c>
      <c r="B205" s="159"/>
      <c r="C205" s="160"/>
      <c r="D205" s="66" t="s">
        <v>107</v>
      </c>
      <c r="E205" s="41">
        <v>12408.01</v>
      </c>
      <c r="F205" s="42">
        <v>19000</v>
      </c>
      <c r="G205" s="41">
        <v>15000</v>
      </c>
      <c r="H205" s="41">
        <f t="shared" si="62"/>
        <v>1990.8421262193906</v>
      </c>
      <c r="I205" s="41">
        <f t="shared" si="60"/>
        <v>15000</v>
      </c>
      <c r="J205" s="41">
        <f t="shared" si="63"/>
        <v>-2.1262193906750326E-3</v>
      </c>
      <c r="K205" s="41">
        <f t="shared" si="61"/>
        <v>15000</v>
      </c>
      <c r="L205" s="41">
        <v>1990.84</v>
      </c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</row>
    <row r="206" spans="1:62" x14ac:dyDescent="0.25">
      <c r="A206" s="85">
        <v>34</v>
      </c>
      <c r="B206" s="154"/>
      <c r="C206" s="155"/>
      <c r="D206" s="74" t="s">
        <v>122</v>
      </c>
      <c r="E206" s="36">
        <f>E207</f>
        <v>951.97</v>
      </c>
      <c r="F206" s="36">
        <f>F207</f>
        <v>1000</v>
      </c>
      <c r="G206" s="36">
        <f>G207</f>
        <v>3000</v>
      </c>
      <c r="H206" s="36">
        <f t="shared" si="62"/>
        <v>398.16842524387812</v>
      </c>
      <c r="I206" s="36">
        <f t="shared" si="60"/>
        <v>3000</v>
      </c>
      <c r="J206" s="36">
        <f t="shared" si="63"/>
        <v>1.5747561218972805E-3</v>
      </c>
      <c r="K206" s="36">
        <f t="shared" si="61"/>
        <v>3000</v>
      </c>
      <c r="L206" s="36">
        <f>L207</f>
        <v>398.17</v>
      </c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  <c r="BB206" s="191"/>
      <c r="BC206" s="191"/>
      <c r="BD206" s="191"/>
      <c r="BE206" s="191"/>
      <c r="BF206" s="191"/>
      <c r="BG206" s="191"/>
      <c r="BH206" s="191"/>
      <c r="BI206" s="191"/>
      <c r="BJ206" s="191"/>
    </row>
    <row r="207" spans="1:62" hidden="1" x14ac:dyDescent="0.25">
      <c r="A207" s="86">
        <v>343</v>
      </c>
      <c r="B207" s="156"/>
      <c r="C207" s="157"/>
      <c r="D207" s="65" t="s">
        <v>123</v>
      </c>
      <c r="E207" s="38">
        <f>SUM(E208:E209)</f>
        <v>951.97</v>
      </c>
      <c r="F207" s="38">
        <f>SUM(F208:F209)</f>
        <v>1000</v>
      </c>
      <c r="G207" s="38">
        <f>SUM(G208:G209)</f>
        <v>3000</v>
      </c>
      <c r="H207" s="38">
        <f t="shared" si="62"/>
        <v>398.16842524387812</v>
      </c>
      <c r="I207" s="38">
        <f t="shared" si="60"/>
        <v>3000</v>
      </c>
      <c r="J207" s="38">
        <f t="shared" si="63"/>
        <v>1.5747561218972805E-3</v>
      </c>
      <c r="K207" s="38">
        <f t="shared" si="61"/>
        <v>3000</v>
      </c>
      <c r="L207" s="38">
        <f>SUM(L208:L209)</f>
        <v>398.17</v>
      </c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</row>
    <row r="208" spans="1:62" ht="26.25" hidden="1" x14ac:dyDescent="0.25">
      <c r="A208" s="158">
        <v>3431</v>
      </c>
      <c r="B208" s="159"/>
      <c r="C208" s="160"/>
      <c r="D208" s="66" t="s">
        <v>124</v>
      </c>
      <c r="E208" s="41">
        <v>759.72</v>
      </c>
      <c r="F208" s="42">
        <v>1000</v>
      </c>
      <c r="G208" s="41">
        <v>3000</v>
      </c>
      <c r="H208" s="41">
        <f t="shared" si="62"/>
        <v>398.16842524387812</v>
      </c>
      <c r="I208" s="41">
        <f t="shared" si="60"/>
        <v>3000</v>
      </c>
      <c r="J208" s="41">
        <f t="shared" si="63"/>
        <v>1.5747561218972805E-3</v>
      </c>
      <c r="K208" s="41">
        <f t="shared" si="61"/>
        <v>3000</v>
      </c>
      <c r="L208" s="41">
        <v>398.17</v>
      </c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</row>
    <row r="209" spans="1:62" hidden="1" x14ac:dyDescent="0.25">
      <c r="A209" s="158">
        <v>3433</v>
      </c>
      <c r="B209" s="159"/>
      <c r="C209" s="160"/>
      <c r="D209" s="66" t="s">
        <v>125</v>
      </c>
      <c r="E209" s="41">
        <v>192.25</v>
      </c>
      <c r="F209" s="42">
        <v>0</v>
      </c>
      <c r="G209" s="41">
        <v>0</v>
      </c>
      <c r="H209" s="41">
        <f t="shared" si="62"/>
        <v>0</v>
      </c>
      <c r="I209" s="41">
        <f t="shared" si="60"/>
        <v>0</v>
      </c>
      <c r="J209" s="41">
        <f t="shared" si="63"/>
        <v>0</v>
      </c>
      <c r="K209" s="41">
        <f t="shared" si="61"/>
        <v>0</v>
      </c>
      <c r="L209" s="41">
        <f t="shared" si="64"/>
        <v>0</v>
      </c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</row>
    <row r="210" spans="1:62" x14ac:dyDescent="0.25">
      <c r="A210" s="85">
        <v>38</v>
      </c>
      <c r="B210" s="154"/>
      <c r="C210" s="155"/>
      <c r="D210" s="168" t="s">
        <v>130</v>
      </c>
      <c r="E210" s="36">
        <f t="shared" ref="E210:G211" si="65">E211</f>
        <v>385.53</v>
      </c>
      <c r="F210" s="36">
        <f t="shared" si="65"/>
        <v>0</v>
      </c>
      <c r="G210" s="36">
        <f t="shared" si="65"/>
        <v>0</v>
      </c>
      <c r="H210" s="36">
        <f t="shared" si="62"/>
        <v>0</v>
      </c>
      <c r="I210" s="36">
        <f t="shared" si="60"/>
        <v>0</v>
      </c>
      <c r="J210" s="36">
        <f t="shared" si="63"/>
        <v>0</v>
      </c>
      <c r="K210" s="36">
        <f t="shared" si="61"/>
        <v>0</v>
      </c>
      <c r="L210" s="36">
        <f>L211</f>
        <v>0</v>
      </c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</row>
    <row r="211" spans="1:62" hidden="1" x14ac:dyDescent="0.25">
      <c r="A211" s="86">
        <v>381</v>
      </c>
      <c r="B211" s="156"/>
      <c r="C211" s="157"/>
      <c r="D211" s="80" t="s">
        <v>61</v>
      </c>
      <c r="E211" s="38">
        <f t="shared" si="65"/>
        <v>385.53</v>
      </c>
      <c r="F211" s="38">
        <f t="shared" si="65"/>
        <v>0</v>
      </c>
      <c r="G211" s="38">
        <f t="shared" si="65"/>
        <v>0</v>
      </c>
      <c r="H211" s="38">
        <f t="shared" si="62"/>
        <v>0</v>
      </c>
      <c r="I211" s="38">
        <f t="shared" si="60"/>
        <v>0</v>
      </c>
      <c r="J211" s="38">
        <f t="shared" si="63"/>
        <v>0</v>
      </c>
      <c r="K211" s="38">
        <f t="shared" si="61"/>
        <v>0</v>
      </c>
      <c r="L211" s="38">
        <f>L212</f>
        <v>0</v>
      </c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</row>
    <row r="212" spans="1:62" hidden="1" x14ac:dyDescent="0.25">
      <c r="A212" s="158">
        <v>3812</v>
      </c>
      <c r="B212" s="159"/>
      <c r="C212" s="160"/>
      <c r="D212" s="81" t="s">
        <v>131</v>
      </c>
      <c r="E212" s="41">
        <v>385.53</v>
      </c>
      <c r="F212" s="42">
        <v>0</v>
      </c>
      <c r="G212" s="41">
        <v>0</v>
      </c>
      <c r="H212" s="41">
        <f t="shared" si="62"/>
        <v>0</v>
      </c>
      <c r="I212" s="41">
        <f t="shared" si="60"/>
        <v>0</v>
      </c>
      <c r="J212" s="41">
        <f t="shared" si="63"/>
        <v>0</v>
      </c>
      <c r="K212" s="41">
        <f t="shared" si="61"/>
        <v>0</v>
      </c>
      <c r="L212" s="41">
        <v>0</v>
      </c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</row>
    <row r="213" spans="1:62" x14ac:dyDescent="0.25">
      <c r="A213" s="223" t="s">
        <v>211</v>
      </c>
      <c r="B213" s="223"/>
      <c r="C213" s="223"/>
      <c r="D213" s="171" t="s">
        <v>56</v>
      </c>
      <c r="E213" s="45">
        <f>E217</f>
        <v>45767.47</v>
      </c>
      <c r="F213" s="45">
        <f>F217</f>
        <v>70000</v>
      </c>
      <c r="G213" s="45">
        <f>G217</f>
        <v>74500</v>
      </c>
      <c r="H213" s="45">
        <v>10219.66</v>
      </c>
      <c r="I213" s="45">
        <f t="shared" si="60"/>
        <v>74500</v>
      </c>
      <c r="J213" s="45">
        <f t="shared" si="63"/>
        <v>4.2073130316566676E-4</v>
      </c>
      <c r="K213" s="45">
        <f t="shared" si="61"/>
        <v>74500</v>
      </c>
      <c r="L213" s="45">
        <f>L217</f>
        <v>10219.660420731303</v>
      </c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</row>
    <row r="214" spans="1:62" x14ac:dyDescent="0.25">
      <c r="A214" s="91">
        <v>92</v>
      </c>
      <c r="B214" s="143"/>
      <c r="C214" s="144"/>
      <c r="D214" s="78" t="s">
        <v>208</v>
      </c>
      <c r="E214" s="36">
        <f t="shared" ref="E214:G215" si="66">E215</f>
        <v>7408.34</v>
      </c>
      <c r="F214" s="36">
        <f t="shared" si="66"/>
        <v>0</v>
      </c>
      <c r="G214" s="36">
        <f t="shared" si="66"/>
        <v>0</v>
      </c>
      <c r="H214" s="36">
        <f>G214/7.5345</f>
        <v>0</v>
      </c>
      <c r="I214" s="36">
        <f>I215</f>
        <v>0</v>
      </c>
      <c r="J214" s="36">
        <f t="shared" si="63"/>
        <v>0</v>
      </c>
      <c r="K214" s="36">
        <f>K215</f>
        <v>0</v>
      </c>
      <c r="L214" s="36">
        <f>K214/7.5345</f>
        <v>0</v>
      </c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</row>
    <row r="215" spans="1:62" hidden="1" x14ac:dyDescent="0.25">
      <c r="A215" s="87">
        <v>922</v>
      </c>
      <c r="B215" s="145"/>
      <c r="C215" s="146"/>
      <c r="D215" s="93" t="s">
        <v>209</v>
      </c>
      <c r="E215" s="38">
        <f t="shared" si="66"/>
        <v>7408.34</v>
      </c>
      <c r="F215" s="38">
        <f t="shared" si="66"/>
        <v>0</v>
      </c>
      <c r="G215" s="38">
        <f t="shared" si="66"/>
        <v>0</v>
      </c>
      <c r="H215" s="38">
        <f>G215/7.5345</f>
        <v>0</v>
      </c>
      <c r="I215" s="38">
        <f>I216</f>
        <v>0</v>
      </c>
      <c r="J215" s="38">
        <f t="shared" si="63"/>
        <v>0</v>
      </c>
      <c r="K215" s="38">
        <f>K216</f>
        <v>0</v>
      </c>
      <c r="L215" s="38">
        <f>K215/7.5345</f>
        <v>0</v>
      </c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</row>
    <row r="216" spans="1:62" hidden="1" x14ac:dyDescent="0.25">
      <c r="A216" s="79">
        <v>9221</v>
      </c>
      <c r="B216" s="147"/>
      <c r="C216" s="148"/>
      <c r="D216" s="95" t="s">
        <v>210</v>
      </c>
      <c r="E216" s="41">
        <v>7408.34</v>
      </c>
      <c r="F216" s="41">
        <v>0</v>
      </c>
      <c r="G216" s="41">
        <v>0</v>
      </c>
      <c r="H216" s="41">
        <f>G216/7.5345</f>
        <v>0</v>
      </c>
      <c r="I216" s="41">
        <v>0</v>
      </c>
      <c r="J216" s="41">
        <f t="shared" si="63"/>
        <v>0</v>
      </c>
      <c r="K216" s="41">
        <v>0</v>
      </c>
      <c r="L216" s="41">
        <f>K216/7.5345</f>
        <v>0</v>
      </c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</row>
    <row r="217" spans="1:62" x14ac:dyDescent="0.25">
      <c r="A217" s="151">
        <v>3</v>
      </c>
      <c r="B217" s="152"/>
      <c r="C217" s="153"/>
      <c r="D217" s="141" t="s">
        <v>74</v>
      </c>
      <c r="E217" s="34">
        <f>E218</f>
        <v>45767.47</v>
      </c>
      <c r="F217" s="34">
        <f>F218</f>
        <v>70000</v>
      </c>
      <c r="G217" s="34">
        <f>G218</f>
        <v>74500</v>
      </c>
      <c r="H217" s="34">
        <v>10219.66</v>
      </c>
      <c r="I217" s="34">
        <f t="shared" ref="I217:I246" si="67">G217</f>
        <v>74500</v>
      </c>
      <c r="J217" s="34">
        <f t="shared" si="63"/>
        <v>4.2073130316566676E-4</v>
      </c>
      <c r="K217" s="34">
        <f t="shared" ref="K217:K246" si="68">I217</f>
        <v>74500</v>
      </c>
      <c r="L217" s="34">
        <f>L218</f>
        <v>10219.660420731303</v>
      </c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</row>
    <row r="218" spans="1:62" x14ac:dyDescent="0.25">
      <c r="A218" s="85">
        <v>32</v>
      </c>
      <c r="B218" s="154"/>
      <c r="C218" s="155"/>
      <c r="D218" s="74" t="s">
        <v>84</v>
      </c>
      <c r="E218" s="36">
        <f>E219+E223+E230+E239</f>
        <v>45767.47</v>
      </c>
      <c r="F218" s="36">
        <f>F219+F223+F230+F239</f>
        <v>70000</v>
      </c>
      <c r="G218" s="36">
        <f>G219+G223+G230+G239</f>
        <v>74500</v>
      </c>
      <c r="H218" s="36">
        <f>H219+H223+H230+H239</f>
        <v>10219.664462804432</v>
      </c>
      <c r="I218" s="36">
        <f t="shared" si="67"/>
        <v>74500</v>
      </c>
      <c r="J218" s="36">
        <f t="shared" si="63"/>
        <v>-4.0420731293124845E-3</v>
      </c>
      <c r="K218" s="36">
        <f t="shared" si="68"/>
        <v>74500</v>
      </c>
      <c r="L218" s="36">
        <f>L219+L223+L230+L239</f>
        <v>10219.660420731303</v>
      </c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</row>
    <row r="219" spans="1:62" hidden="1" x14ac:dyDescent="0.25">
      <c r="A219" s="86">
        <v>321</v>
      </c>
      <c r="B219" s="156"/>
      <c r="C219" s="157"/>
      <c r="D219" s="65" t="s">
        <v>85</v>
      </c>
      <c r="E219" s="38">
        <f>SUM(E220:E222)</f>
        <v>0</v>
      </c>
      <c r="F219" s="38">
        <f>SUM(F220:F222)</f>
        <v>0</v>
      </c>
      <c r="G219" s="38">
        <f>SUM(G220:G222)</f>
        <v>0</v>
      </c>
      <c r="H219" s="38">
        <f>G219/7.5345</f>
        <v>0</v>
      </c>
      <c r="I219" s="38">
        <f t="shared" si="67"/>
        <v>0</v>
      </c>
      <c r="J219" s="38">
        <f t="shared" si="63"/>
        <v>0</v>
      </c>
      <c r="K219" s="38">
        <f t="shared" si="68"/>
        <v>0</v>
      </c>
      <c r="L219" s="38">
        <f>SUM(L220:L222)</f>
        <v>0</v>
      </c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</row>
    <row r="220" spans="1:62" hidden="1" x14ac:dyDescent="0.25">
      <c r="A220" s="158">
        <v>3211</v>
      </c>
      <c r="B220" s="159"/>
      <c r="C220" s="160"/>
      <c r="D220" s="66" t="s">
        <v>86</v>
      </c>
      <c r="E220" s="41">
        <v>0</v>
      </c>
      <c r="F220" s="42">
        <v>0</v>
      </c>
      <c r="G220" s="41">
        <v>0</v>
      </c>
      <c r="H220" s="41">
        <f>G220/7.5345</f>
        <v>0</v>
      </c>
      <c r="I220" s="41">
        <f t="shared" si="67"/>
        <v>0</v>
      </c>
      <c r="J220" s="41">
        <f t="shared" si="63"/>
        <v>0</v>
      </c>
      <c r="K220" s="41">
        <f t="shared" si="68"/>
        <v>0</v>
      </c>
      <c r="L220" s="41">
        <f>K220/7.5345</f>
        <v>0</v>
      </c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</row>
    <row r="221" spans="1:62" hidden="1" x14ac:dyDescent="0.25">
      <c r="A221" s="158">
        <v>3213</v>
      </c>
      <c r="B221" s="159"/>
      <c r="C221" s="160"/>
      <c r="D221" s="66" t="s">
        <v>88</v>
      </c>
      <c r="E221" s="41">
        <v>0</v>
      </c>
      <c r="F221" s="42">
        <v>0</v>
      </c>
      <c r="G221" s="41">
        <v>0</v>
      </c>
      <c r="H221" s="41">
        <f>G221/7.5345</f>
        <v>0</v>
      </c>
      <c r="I221" s="41">
        <f t="shared" si="67"/>
        <v>0</v>
      </c>
      <c r="J221" s="41">
        <f t="shared" si="63"/>
        <v>0</v>
      </c>
      <c r="K221" s="41">
        <f t="shared" si="68"/>
        <v>0</v>
      </c>
      <c r="L221" s="41">
        <f>K221/7.5345</f>
        <v>0</v>
      </c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</row>
    <row r="222" spans="1:62" hidden="1" x14ac:dyDescent="0.25">
      <c r="A222" s="158">
        <v>3214</v>
      </c>
      <c r="B222" s="159"/>
      <c r="C222" s="160"/>
      <c r="D222" s="66" t="s">
        <v>89</v>
      </c>
      <c r="E222" s="41">
        <v>0</v>
      </c>
      <c r="F222" s="42">
        <v>0</v>
      </c>
      <c r="G222" s="41">
        <v>0</v>
      </c>
      <c r="H222" s="41">
        <f>G222/7.5345</f>
        <v>0</v>
      </c>
      <c r="I222" s="41">
        <f t="shared" si="67"/>
        <v>0</v>
      </c>
      <c r="J222" s="41">
        <f t="shared" si="63"/>
        <v>0</v>
      </c>
      <c r="K222" s="41">
        <f t="shared" si="68"/>
        <v>0</v>
      </c>
      <c r="L222" s="41">
        <f>K222/7.5345</f>
        <v>0</v>
      </c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</row>
    <row r="223" spans="1:62" hidden="1" x14ac:dyDescent="0.25">
      <c r="A223" s="86">
        <v>322</v>
      </c>
      <c r="B223" s="156"/>
      <c r="C223" s="157"/>
      <c r="D223" s="65" t="s">
        <v>90</v>
      </c>
      <c r="E223" s="38">
        <f>SUM(E224:E229)</f>
        <v>32342.469999999998</v>
      </c>
      <c r="F223" s="38">
        <f>SUM(F224:F229)</f>
        <v>70000</v>
      </c>
      <c r="G223" s="38">
        <f>SUM(G224:G229)</f>
        <v>64500</v>
      </c>
      <c r="H223" s="38">
        <f>SUM(H224:H229)</f>
        <v>8826.0704207313029</v>
      </c>
      <c r="I223" s="38">
        <f t="shared" si="67"/>
        <v>64500</v>
      </c>
      <c r="J223" s="38">
        <f t="shared" si="63"/>
        <v>0</v>
      </c>
      <c r="K223" s="38">
        <f t="shared" si="68"/>
        <v>64500</v>
      </c>
      <c r="L223" s="38">
        <f>SUM(L224:L229)</f>
        <v>8826.0704207313029</v>
      </c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</row>
    <row r="224" spans="1:62" hidden="1" x14ac:dyDescent="0.25">
      <c r="A224" s="158">
        <v>3221</v>
      </c>
      <c r="B224" s="159"/>
      <c r="C224" s="160"/>
      <c r="D224" s="66" t="s">
        <v>113</v>
      </c>
      <c r="E224" s="41">
        <v>7960.9</v>
      </c>
      <c r="F224" s="42">
        <v>65000</v>
      </c>
      <c r="G224" s="41">
        <v>50000</v>
      </c>
      <c r="H224" s="41">
        <f>G224/7.5345</f>
        <v>6636.1404207313026</v>
      </c>
      <c r="I224" s="41">
        <f t="shared" si="67"/>
        <v>50000</v>
      </c>
      <c r="J224" s="41">
        <f t="shared" si="63"/>
        <v>0</v>
      </c>
      <c r="K224" s="41">
        <f t="shared" si="68"/>
        <v>50000</v>
      </c>
      <c r="L224" s="41">
        <f>K224/7.5345</f>
        <v>6636.1404207313026</v>
      </c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</row>
    <row r="225" spans="1:62" hidden="1" x14ac:dyDescent="0.25">
      <c r="A225" s="158">
        <v>3222</v>
      </c>
      <c r="B225" s="159"/>
      <c r="C225" s="160"/>
      <c r="D225" s="66" t="s">
        <v>92</v>
      </c>
      <c r="E225" s="41">
        <v>17427.91</v>
      </c>
      <c r="F225" s="42">
        <v>0</v>
      </c>
      <c r="G225" s="41">
        <v>8500</v>
      </c>
      <c r="H225" s="41">
        <v>1260.8699999999999</v>
      </c>
      <c r="I225" s="41">
        <f t="shared" si="67"/>
        <v>8500</v>
      </c>
      <c r="J225" s="41">
        <f t="shared" si="63"/>
        <v>0</v>
      </c>
      <c r="K225" s="41">
        <f t="shared" si="68"/>
        <v>8500</v>
      </c>
      <c r="L225" s="41">
        <v>1260.8699999999999</v>
      </c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</row>
    <row r="226" spans="1:62" hidden="1" x14ac:dyDescent="0.25">
      <c r="A226" s="158">
        <v>3223</v>
      </c>
      <c r="B226" s="159"/>
      <c r="C226" s="160"/>
      <c r="D226" s="66" t="s">
        <v>93</v>
      </c>
      <c r="E226" s="41">
        <v>0</v>
      </c>
      <c r="F226" s="42">
        <v>0</v>
      </c>
      <c r="G226" s="41">
        <v>0</v>
      </c>
      <c r="H226" s="41">
        <f>G226/7.5345</f>
        <v>0</v>
      </c>
      <c r="I226" s="41">
        <f t="shared" si="67"/>
        <v>0</v>
      </c>
      <c r="J226" s="41">
        <f t="shared" si="63"/>
        <v>0</v>
      </c>
      <c r="K226" s="41">
        <f t="shared" si="68"/>
        <v>0</v>
      </c>
      <c r="L226" s="41">
        <f>K226/7.5345</f>
        <v>0</v>
      </c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1"/>
      <c r="AX226" s="191"/>
      <c r="AY226" s="191"/>
      <c r="AZ226" s="191"/>
      <c r="BA226" s="191"/>
      <c r="BB226" s="191"/>
      <c r="BC226" s="191"/>
      <c r="BD226" s="191"/>
      <c r="BE226" s="191"/>
      <c r="BF226" s="191"/>
      <c r="BG226" s="191"/>
      <c r="BH226" s="191"/>
      <c r="BI226" s="191"/>
      <c r="BJ226" s="191"/>
    </row>
    <row r="227" spans="1:62" ht="26.25" hidden="1" x14ac:dyDescent="0.25">
      <c r="A227" s="158">
        <v>3224</v>
      </c>
      <c r="B227" s="159"/>
      <c r="C227" s="160"/>
      <c r="D227" s="66" t="s">
        <v>94</v>
      </c>
      <c r="E227" s="41">
        <v>436.41</v>
      </c>
      <c r="F227" s="42">
        <v>0</v>
      </c>
      <c r="G227" s="41">
        <v>0</v>
      </c>
      <c r="H227" s="41">
        <f>G227/7.5345</f>
        <v>0</v>
      </c>
      <c r="I227" s="41">
        <f t="shared" si="67"/>
        <v>0</v>
      </c>
      <c r="J227" s="41">
        <f t="shared" si="63"/>
        <v>0</v>
      </c>
      <c r="K227" s="41">
        <f t="shared" si="68"/>
        <v>0</v>
      </c>
      <c r="L227" s="41">
        <v>0</v>
      </c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</row>
    <row r="228" spans="1:62" hidden="1" x14ac:dyDescent="0.25">
      <c r="A228" s="158">
        <v>3225</v>
      </c>
      <c r="B228" s="159"/>
      <c r="C228" s="160"/>
      <c r="D228" s="66" t="s">
        <v>114</v>
      </c>
      <c r="E228" s="41">
        <v>6517.25</v>
      </c>
      <c r="F228" s="42">
        <v>5000</v>
      </c>
      <c r="G228" s="41">
        <v>6000</v>
      </c>
      <c r="H228" s="41">
        <v>929.06</v>
      </c>
      <c r="I228" s="41">
        <f t="shared" si="67"/>
        <v>6000</v>
      </c>
      <c r="J228" s="41">
        <f t="shared" si="63"/>
        <v>0</v>
      </c>
      <c r="K228" s="41">
        <f t="shared" si="68"/>
        <v>6000</v>
      </c>
      <c r="L228" s="41">
        <v>929.06</v>
      </c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</row>
    <row r="229" spans="1:62" hidden="1" x14ac:dyDescent="0.25">
      <c r="A229" s="158">
        <v>3227</v>
      </c>
      <c r="B229" s="159"/>
      <c r="C229" s="160"/>
      <c r="D229" s="66" t="s">
        <v>115</v>
      </c>
      <c r="E229" s="41">
        <v>0</v>
      </c>
      <c r="F229" s="42">
        <v>0</v>
      </c>
      <c r="G229" s="41">
        <v>0</v>
      </c>
      <c r="H229" s="41">
        <f>G229/7.5345</f>
        <v>0</v>
      </c>
      <c r="I229" s="41">
        <f t="shared" si="67"/>
        <v>0</v>
      </c>
      <c r="J229" s="41">
        <f t="shared" si="63"/>
        <v>0</v>
      </c>
      <c r="K229" s="41">
        <f t="shared" si="68"/>
        <v>0</v>
      </c>
      <c r="L229" s="41">
        <f>K229/7.5345</f>
        <v>0</v>
      </c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</row>
    <row r="230" spans="1:62" hidden="1" x14ac:dyDescent="0.25">
      <c r="A230" s="86">
        <v>323</v>
      </c>
      <c r="B230" s="156"/>
      <c r="C230" s="157"/>
      <c r="D230" s="65" t="s">
        <v>97</v>
      </c>
      <c r="E230" s="38">
        <f>SUM(E231:E238)</f>
        <v>8860</v>
      </c>
      <c r="F230" s="38">
        <f>SUM(F231:F238)</f>
        <v>0</v>
      </c>
      <c r="G230" s="38">
        <f>SUM(G231:G238)</f>
        <v>5000</v>
      </c>
      <c r="H230" s="38">
        <v>729.98</v>
      </c>
      <c r="I230" s="38">
        <f t="shared" si="67"/>
        <v>5000</v>
      </c>
      <c r="J230" s="38">
        <f t="shared" si="63"/>
        <v>0</v>
      </c>
      <c r="K230" s="38">
        <f t="shared" si="68"/>
        <v>5000</v>
      </c>
      <c r="L230" s="38">
        <f>SUM(L231:L238)</f>
        <v>729.98</v>
      </c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</row>
    <row r="231" spans="1:62" hidden="1" x14ac:dyDescent="0.25">
      <c r="A231" s="158">
        <v>3231</v>
      </c>
      <c r="B231" s="159"/>
      <c r="C231" s="160"/>
      <c r="D231" s="66" t="s">
        <v>98</v>
      </c>
      <c r="E231" s="41">
        <v>0</v>
      </c>
      <c r="F231" s="42">
        <v>0</v>
      </c>
      <c r="G231" s="41">
        <v>0</v>
      </c>
      <c r="H231" s="41">
        <f t="shared" ref="H231:H237" si="69">G231/7.5345</f>
        <v>0</v>
      </c>
      <c r="I231" s="41">
        <f t="shared" si="67"/>
        <v>0</v>
      </c>
      <c r="J231" s="41">
        <f t="shared" si="63"/>
        <v>0</v>
      </c>
      <c r="K231" s="41">
        <f t="shared" si="68"/>
        <v>0</v>
      </c>
      <c r="L231" s="41">
        <f t="shared" ref="L231:L237" si="70">K231/7.5345</f>
        <v>0</v>
      </c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</row>
    <row r="232" spans="1:62" ht="26.25" hidden="1" x14ac:dyDescent="0.25">
      <c r="A232" s="158">
        <v>3232</v>
      </c>
      <c r="B232" s="159"/>
      <c r="C232" s="160"/>
      <c r="D232" s="66" t="s">
        <v>99</v>
      </c>
      <c r="E232" s="41">
        <v>875</v>
      </c>
      <c r="F232" s="42">
        <v>0</v>
      </c>
      <c r="G232" s="41">
        <v>0</v>
      </c>
      <c r="H232" s="41">
        <f t="shared" si="69"/>
        <v>0</v>
      </c>
      <c r="I232" s="41">
        <f t="shared" si="67"/>
        <v>0</v>
      </c>
      <c r="J232" s="41">
        <f t="shared" si="63"/>
        <v>0</v>
      </c>
      <c r="K232" s="41">
        <f t="shared" si="68"/>
        <v>0</v>
      </c>
      <c r="L232" s="41">
        <v>0</v>
      </c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</row>
    <row r="233" spans="1:62" ht="15" hidden="1" customHeight="1" x14ac:dyDescent="0.25">
      <c r="A233" s="158">
        <v>3233</v>
      </c>
      <c r="B233" s="159"/>
      <c r="C233" s="160"/>
      <c r="D233" s="66" t="s">
        <v>100</v>
      </c>
      <c r="E233" s="41">
        <v>0</v>
      </c>
      <c r="F233" s="42">
        <v>0</v>
      </c>
      <c r="G233" s="41">
        <v>0</v>
      </c>
      <c r="H233" s="41">
        <f t="shared" si="69"/>
        <v>0</v>
      </c>
      <c r="I233" s="41">
        <f t="shared" si="67"/>
        <v>0</v>
      </c>
      <c r="J233" s="41">
        <f t="shared" si="63"/>
        <v>0</v>
      </c>
      <c r="K233" s="41">
        <f t="shared" si="68"/>
        <v>0</v>
      </c>
      <c r="L233" s="41">
        <f t="shared" si="70"/>
        <v>0</v>
      </c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8"/>
      <c r="BD233" s="188"/>
      <c r="BE233" s="188"/>
      <c r="BF233" s="188"/>
      <c r="BG233" s="188"/>
      <c r="BH233" s="188"/>
      <c r="BI233" s="188"/>
      <c r="BJ233" s="188"/>
    </row>
    <row r="234" spans="1:62" hidden="1" x14ac:dyDescent="0.25">
      <c r="A234" s="158">
        <v>3234</v>
      </c>
      <c r="B234" s="159"/>
      <c r="C234" s="160"/>
      <c r="D234" s="66" t="s">
        <v>101</v>
      </c>
      <c r="E234" s="41">
        <v>0</v>
      </c>
      <c r="F234" s="42">
        <v>0</v>
      </c>
      <c r="G234" s="41">
        <v>0</v>
      </c>
      <c r="H234" s="41">
        <f t="shared" si="69"/>
        <v>0</v>
      </c>
      <c r="I234" s="41">
        <f t="shared" si="67"/>
        <v>0</v>
      </c>
      <c r="J234" s="41">
        <f t="shared" si="63"/>
        <v>0</v>
      </c>
      <c r="K234" s="41">
        <f t="shared" si="68"/>
        <v>0</v>
      </c>
      <c r="L234" s="41">
        <f t="shared" si="70"/>
        <v>0</v>
      </c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</row>
    <row r="235" spans="1:62" hidden="1" x14ac:dyDescent="0.25">
      <c r="A235" s="158">
        <v>3236</v>
      </c>
      <c r="B235" s="159"/>
      <c r="C235" s="160"/>
      <c r="D235" s="66" t="s">
        <v>103</v>
      </c>
      <c r="E235" s="41">
        <v>0</v>
      </c>
      <c r="F235" s="42">
        <v>0</v>
      </c>
      <c r="G235" s="41">
        <v>0</v>
      </c>
      <c r="H235" s="41">
        <f t="shared" si="69"/>
        <v>0</v>
      </c>
      <c r="I235" s="41">
        <f t="shared" si="67"/>
        <v>0</v>
      </c>
      <c r="J235" s="41">
        <f t="shared" si="63"/>
        <v>0</v>
      </c>
      <c r="K235" s="41">
        <f t="shared" si="68"/>
        <v>0</v>
      </c>
      <c r="L235" s="41">
        <f t="shared" si="70"/>
        <v>0</v>
      </c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</row>
    <row r="236" spans="1:62" hidden="1" x14ac:dyDescent="0.25">
      <c r="A236" s="158">
        <v>3237</v>
      </c>
      <c r="B236" s="159"/>
      <c r="C236" s="160"/>
      <c r="D236" s="66" t="s">
        <v>104</v>
      </c>
      <c r="E236" s="41">
        <v>0</v>
      </c>
      <c r="F236" s="42">
        <v>0</v>
      </c>
      <c r="G236" s="41">
        <v>0</v>
      </c>
      <c r="H236" s="41">
        <f t="shared" si="69"/>
        <v>0</v>
      </c>
      <c r="I236" s="41">
        <f t="shared" si="67"/>
        <v>0</v>
      </c>
      <c r="J236" s="41">
        <f t="shared" si="63"/>
        <v>0</v>
      </c>
      <c r="K236" s="41">
        <f t="shared" si="68"/>
        <v>0</v>
      </c>
      <c r="L236" s="41">
        <f t="shared" si="70"/>
        <v>0</v>
      </c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</row>
    <row r="237" spans="1:62" hidden="1" x14ac:dyDescent="0.25">
      <c r="A237" s="158">
        <v>3238</v>
      </c>
      <c r="B237" s="159"/>
      <c r="C237" s="160"/>
      <c r="D237" s="66" t="s">
        <v>105</v>
      </c>
      <c r="E237" s="41">
        <v>0</v>
      </c>
      <c r="F237" s="42">
        <v>0</v>
      </c>
      <c r="G237" s="41">
        <v>0</v>
      </c>
      <c r="H237" s="41">
        <f t="shared" si="69"/>
        <v>0</v>
      </c>
      <c r="I237" s="41">
        <f t="shared" si="67"/>
        <v>0</v>
      </c>
      <c r="J237" s="41">
        <f t="shared" si="63"/>
        <v>0</v>
      </c>
      <c r="K237" s="41">
        <f t="shared" si="68"/>
        <v>0</v>
      </c>
      <c r="L237" s="41">
        <f t="shared" si="70"/>
        <v>0</v>
      </c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</row>
    <row r="238" spans="1:62" hidden="1" x14ac:dyDescent="0.25">
      <c r="A238" s="158">
        <v>3239</v>
      </c>
      <c r="B238" s="159"/>
      <c r="C238" s="160"/>
      <c r="D238" s="66" t="s">
        <v>106</v>
      </c>
      <c r="E238" s="41">
        <v>7985</v>
      </c>
      <c r="F238" s="42">
        <v>0</v>
      </c>
      <c r="G238" s="41">
        <v>5000</v>
      </c>
      <c r="H238" s="41">
        <v>729.98</v>
      </c>
      <c r="I238" s="41">
        <f t="shared" si="67"/>
        <v>5000</v>
      </c>
      <c r="J238" s="41">
        <f t="shared" si="63"/>
        <v>0</v>
      </c>
      <c r="K238" s="41">
        <f t="shared" si="68"/>
        <v>5000</v>
      </c>
      <c r="L238" s="41">
        <v>729.98</v>
      </c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</row>
    <row r="239" spans="1:62" ht="26.25" hidden="1" x14ac:dyDescent="0.25">
      <c r="A239" s="86">
        <v>329</v>
      </c>
      <c r="B239" s="156"/>
      <c r="C239" s="157"/>
      <c r="D239" s="65" t="s">
        <v>107</v>
      </c>
      <c r="E239" s="38">
        <f>SUM(E240:E245)</f>
        <v>4565</v>
      </c>
      <c r="F239" s="38">
        <f>SUM(F240:F245)</f>
        <v>0</v>
      </c>
      <c r="G239" s="38">
        <f>SUM(G240:G245)</f>
        <v>5000</v>
      </c>
      <c r="H239" s="38">
        <f t="shared" ref="H239:H245" si="71">G239/7.5345</f>
        <v>663.61404207313024</v>
      </c>
      <c r="I239" s="38">
        <f t="shared" si="67"/>
        <v>5000</v>
      </c>
      <c r="J239" s="38">
        <f t="shared" si="63"/>
        <v>-4.0420731302219792E-3</v>
      </c>
      <c r="K239" s="38">
        <f t="shared" si="68"/>
        <v>5000</v>
      </c>
      <c r="L239" s="38">
        <f>SUM(L240:L245)</f>
        <v>663.61</v>
      </c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  <c r="BF239" s="191"/>
      <c r="BG239" s="191"/>
      <c r="BH239" s="191"/>
      <c r="BI239" s="191"/>
      <c r="BJ239" s="191"/>
    </row>
    <row r="240" spans="1:62" hidden="1" x14ac:dyDescent="0.25">
      <c r="A240" s="158">
        <v>3292</v>
      </c>
      <c r="B240" s="159"/>
      <c r="C240" s="160"/>
      <c r="D240" s="66" t="s">
        <v>109</v>
      </c>
      <c r="E240" s="41">
        <v>0</v>
      </c>
      <c r="F240" s="42">
        <v>0</v>
      </c>
      <c r="G240" s="41">
        <v>0</v>
      </c>
      <c r="H240" s="41">
        <f t="shared" si="71"/>
        <v>0</v>
      </c>
      <c r="I240" s="41">
        <f t="shared" si="67"/>
        <v>0</v>
      </c>
      <c r="J240" s="41">
        <f t="shared" si="63"/>
        <v>0</v>
      </c>
      <c r="K240" s="41">
        <f t="shared" si="68"/>
        <v>0</v>
      </c>
      <c r="L240" s="41">
        <f t="shared" ref="L240:L244" si="72">K240/7.5345</f>
        <v>0</v>
      </c>
      <c r="M240" s="184"/>
      <c r="N240" s="184"/>
      <c r="O240" s="184"/>
      <c r="P240" s="192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</row>
    <row r="241" spans="1:62" hidden="1" x14ac:dyDescent="0.25">
      <c r="A241" s="158">
        <v>3293</v>
      </c>
      <c r="B241" s="159"/>
      <c r="C241" s="160"/>
      <c r="D241" s="66" t="s">
        <v>110</v>
      </c>
      <c r="E241" s="41">
        <v>0</v>
      </c>
      <c r="F241" s="42">
        <v>0</v>
      </c>
      <c r="G241" s="41">
        <v>0</v>
      </c>
      <c r="H241" s="41">
        <f t="shared" si="71"/>
        <v>0</v>
      </c>
      <c r="I241" s="41">
        <f t="shared" si="67"/>
        <v>0</v>
      </c>
      <c r="J241" s="41">
        <f t="shared" si="63"/>
        <v>0</v>
      </c>
      <c r="K241" s="41">
        <f t="shared" si="68"/>
        <v>0</v>
      </c>
      <c r="L241" s="41">
        <f t="shared" si="72"/>
        <v>0</v>
      </c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</row>
    <row r="242" spans="1:62" hidden="1" x14ac:dyDescent="0.25">
      <c r="A242" s="158">
        <v>3294</v>
      </c>
      <c r="B242" s="159"/>
      <c r="C242" s="160"/>
      <c r="D242" s="66" t="s">
        <v>116</v>
      </c>
      <c r="E242" s="41">
        <v>0</v>
      </c>
      <c r="F242" s="42">
        <v>0</v>
      </c>
      <c r="G242" s="41">
        <v>0</v>
      </c>
      <c r="H242" s="41">
        <f t="shared" si="71"/>
        <v>0</v>
      </c>
      <c r="I242" s="41">
        <f t="shared" si="67"/>
        <v>0</v>
      </c>
      <c r="J242" s="41">
        <f t="shared" si="63"/>
        <v>0</v>
      </c>
      <c r="K242" s="41">
        <f t="shared" si="68"/>
        <v>0</v>
      </c>
      <c r="L242" s="41">
        <f t="shared" si="72"/>
        <v>0</v>
      </c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</row>
    <row r="243" spans="1:62" hidden="1" x14ac:dyDescent="0.25">
      <c r="A243" s="158">
        <v>3295</v>
      </c>
      <c r="B243" s="159"/>
      <c r="C243" s="160"/>
      <c r="D243" s="66" t="s">
        <v>112</v>
      </c>
      <c r="E243" s="41">
        <v>0</v>
      </c>
      <c r="F243" s="42">
        <v>0</v>
      </c>
      <c r="G243" s="41">
        <v>0</v>
      </c>
      <c r="H243" s="41">
        <f t="shared" si="71"/>
        <v>0</v>
      </c>
      <c r="I243" s="41">
        <f t="shared" si="67"/>
        <v>0</v>
      </c>
      <c r="J243" s="41">
        <f t="shared" si="63"/>
        <v>0</v>
      </c>
      <c r="K243" s="41">
        <f t="shared" si="68"/>
        <v>0</v>
      </c>
      <c r="L243" s="41">
        <f t="shared" si="72"/>
        <v>0</v>
      </c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</row>
    <row r="244" spans="1:62" hidden="1" x14ac:dyDescent="0.25">
      <c r="A244" s="158">
        <v>3296</v>
      </c>
      <c r="B244" s="159"/>
      <c r="C244" s="160"/>
      <c r="D244" s="66" t="s">
        <v>117</v>
      </c>
      <c r="E244" s="41">
        <v>0</v>
      </c>
      <c r="F244" s="42">
        <v>0</v>
      </c>
      <c r="G244" s="41">
        <v>0</v>
      </c>
      <c r="H244" s="41">
        <f t="shared" si="71"/>
        <v>0</v>
      </c>
      <c r="I244" s="41">
        <f t="shared" si="67"/>
        <v>0</v>
      </c>
      <c r="J244" s="41">
        <f t="shared" si="63"/>
        <v>0</v>
      </c>
      <c r="K244" s="41">
        <f t="shared" si="68"/>
        <v>0</v>
      </c>
      <c r="L244" s="41">
        <f t="shared" si="72"/>
        <v>0</v>
      </c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</row>
    <row r="245" spans="1:62" hidden="1" x14ac:dyDescent="0.25">
      <c r="A245" s="158">
        <v>3299</v>
      </c>
      <c r="B245" s="159"/>
      <c r="C245" s="160"/>
      <c r="D245" s="66" t="s">
        <v>107</v>
      </c>
      <c r="E245" s="41">
        <v>4565</v>
      </c>
      <c r="F245" s="42">
        <v>0</v>
      </c>
      <c r="G245" s="41">
        <v>5000</v>
      </c>
      <c r="H245" s="41">
        <f t="shared" si="71"/>
        <v>663.61404207313024</v>
      </c>
      <c r="I245" s="41">
        <f t="shared" si="67"/>
        <v>5000</v>
      </c>
      <c r="J245" s="41">
        <f t="shared" si="63"/>
        <v>-4.0420731302219792E-3</v>
      </c>
      <c r="K245" s="41">
        <f t="shared" si="68"/>
        <v>5000</v>
      </c>
      <c r="L245" s="41">
        <v>663.61</v>
      </c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</row>
    <row r="246" spans="1:62" x14ac:dyDescent="0.25">
      <c r="A246" s="223" t="s">
        <v>212</v>
      </c>
      <c r="B246" s="223"/>
      <c r="C246" s="223"/>
      <c r="D246" s="171" t="s">
        <v>43</v>
      </c>
      <c r="E246" s="45">
        <f>E250</f>
        <v>41798.14</v>
      </c>
      <c r="F246" s="45">
        <f>F250</f>
        <v>10000</v>
      </c>
      <c r="G246" s="45">
        <f>G250</f>
        <v>37000</v>
      </c>
      <c r="H246" s="45">
        <v>6702.5</v>
      </c>
      <c r="I246" s="45">
        <f t="shared" si="67"/>
        <v>37000</v>
      </c>
      <c r="J246" s="45">
        <f t="shared" si="63"/>
        <v>-6.8219523564039264E-4</v>
      </c>
      <c r="K246" s="45">
        <f t="shared" si="68"/>
        <v>37000</v>
      </c>
      <c r="L246" s="45">
        <f>L250</f>
        <v>6702.4993178047644</v>
      </c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</row>
    <row r="247" spans="1:62" x14ac:dyDescent="0.25">
      <c r="A247" s="91">
        <v>92</v>
      </c>
      <c r="B247" s="143"/>
      <c r="C247" s="144"/>
      <c r="D247" s="78" t="s">
        <v>208</v>
      </c>
      <c r="E247" s="36">
        <f t="shared" ref="E247:G248" si="73">E248</f>
        <v>35243.96</v>
      </c>
      <c r="F247" s="36">
        <f t="shared" si="73"/>
        <v>0</v>
      </c>
      <c r="G247" s="36">
        <f t="shared" si="73"/>
        <v>0</v>
      </c>
      <c r="H247" s="36">
        <f>G247/7.5345</f>
        <v>0</v>
      </c>
      <c r="I247" s="36">
        <f>I248</f>
        <v>0</v>
      </c>
      <c r="J247" s="36">
        <f t="shared" si="63"/>
        <v>0</v>
      </c>
      <c r="K247" s="36">
        <f>K248</f>
        <v>0</v>
      </c>
      <c r="L247" s="36">
        <f>K247/7.5345</f>
        <v>0</v>
      </c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</row>
    <row r="248" spans="1:62" hidden="1" x14ac:dyDescent="0.25">
      <c r="A248" s="87">
        <v>922</v>
      </c>
      <c r="B248" s="145"/>
      <c r="C248" s="146"/>
      <c r="D248" s="93" t="s">
        <v>209</v>
      </c>
      <c r="E248" s="38">
        <f t="shared" si="73"/>
        <v>35243.96</v>
      </c>
      <c r="F248" s="38">
        <f t="shared" si="73"/>
        <v>0</v>
      </c>
      <c r="G248" s="38">
        <f t="shared" si="73"/>
        <v>0</v>
      </c>
      <c r="H248" s="38">
        <f>G248/7.5345</f>
        <v>0</v>
      </c>
      <c r="I248" s="38">
        <f>I249</f>
        <v>0</v>
      </c>
      <c r="J248" s="38">
        <f t="shared" si="63"/>
        <v>0</v>
      </c>
      <c r="K248" s="38">
        <f>K249</f>
        <v>0</v>
      </c>
      <c r="L248" s="38">
        <f>K248/7.5345</f>
        <v>0</v>
      </c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</row>
    <row r="249" spans="1:62" hidden="1" x14ac:dyDescent="0.25">
      <c r="A249" s="79">
        <v>9221</v>
      </c>
      <c r="B249" s="147"/>
      <c r="C249" s="148"/>
      <c r="D249" s="95" t="s">
        <v>210</v>
      </c>
      <c r="E249" s="41">
        <v>35243.96</v>
      </c>
      <c r="F249" s="41">
        <v>0</v>
      </c>
      <c r="G249" s="41">
        <v>0</v>
      </c>
      <c r="H249" s="41">
        <f>G249/7.5345</f>
        <v>0</v>
      </c>
      <c r="I249" s="41">
        <v>0</v>
      </c>
      <c r="J249" s="41">
        <f t="shared" si="63"/>
        <v>0</v>
      </c>
      <c r="K249" s="41">
        <v>0</v>
      </c>
      <c r="L249" s="41">
        <f>K249/7.5345</f>
        <v>0</v>
      </c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</row>
    <row r="250" spans="1:62" x14ac:dyDescent="0.25">
      <c r="A250" s="151">
        <v>3</v>
      </c>
      <c r="B250" s="152"/>
      <c r="C250" s="153"/>
      <c r="D250" s="141" t="s">
        <v>74</v>
      </c>
      <c r="E250" s="34">
        <f>E251+E278</f>
        <v>41798.14</v>
      </c>
      <c r="F250" s="34">
        <f>F251+F278</f>
        <v>10000</v>
      </c>
      <c r="G250" s="34">
        <f>G251+G278</f>
        <v>37000</v>
      </c>
      <c r="H250" s="34">
        <f>H251+H278</f>
        <v>6702.4993178047644</v>
      </c>
      <c r="I250" s="34">
        <f t="shared" ref="I250:I281" si="74">G250</f>
        <v>37000</v>
      </c>
      <c r="J250" s="34">
        <f t="shared" si="63"/>
        <v>0</v>
      </c>
      <c r="K250" s="34">
        <f t="shared" ref="K250:K281" si="75">I250</f>
        <v>37000</v>
      </c>
      <c r="L250" s="34">
        <f>L251+L278</f>
        <v>6702.4993178047644</v>
      </c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</row>
    <row r="251" spans="1:62" x14ac:dyDescent="0.25">
      <c r="A251" s="85">
        <v>32</v>
      </c>
      <c r="B251" s="154"/>
      <c r="C251" s="155"/>
      <c r="D251" s="74" t="s">
        <v>84</v>
      </c>
      <c r="E251" s="36">
        <f>E252+E256+E271+E263</f>
        <v>26813.83</v>
      </c>
      <c r="F251" s="36">
        <f>F252+F256+F271+F263</f>
        <v>10000</v>
      </c>
      <c r="G251" s="36">
        <f>G252+G256+G271+G263</f>
        <v>23000</v>
      </c>
      <c r="H251" s="36">
        <f>H252+H256+H263+H271</f>
        <v>4844.38</v>
      </c>
      <c r="I251" s="36">
        <f t="shared" si="74"/>
        <v>23000</v>
      </c>
      <c r="J251" s="36">
        <f t="shared" si="63"/>
        <v>0</v>
      </c>
      <c r="K251" s="36">
        <f t="shared" si="75"/>
        <v>23000</v>
      </c>
      <c r="L251" s="36">
        <f>L252+L256+L263+L271</f>
        <v>4844.38</v>
      </c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</row>
    <row r="252" spans="1:62" hidden="1" x14ac:dyDescent="0.25">
      <c r="A252" s="86">
        <v>321</v>
      </c>
      <c r="B252" s="156"/>
      <c r="C252" s="157"/>
      <c r="D252" s="65" t="s">
        <v>85</v>
      </c>
      <c r="E252" s="38">
        <f>SUM(E253:E255)</f>
        <v>0</v>
      </c>
      <c r="F252" s="38">
        <f>SUM(F253:F255)</f>
        <v>0</v>
      </c>
      <c r="G252" s="38">
        <f>SUM(G253:G255)</f>
        <v>0</v>
      </c>
      <c r="H252" s="38">
        <f>G252/7.5345</f>
        <v>0</v>
      </c>
      <c r="I252" s="38">
        <f t="shared" si="74"/>
        <v>0</v>
      </c>
      <c r="J252" s="38">
        <f t="shared" si="63"/>
        <v>0</v>
      </c>
      <c r="K252" s="38">
        <f t="shared" si="75"/>
        <v>0</v>
      </c>
      <c r="L252" s="38">
        <f>SUM(L253:L255)</f>
        <v>0</v>
      </c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</row>
    <row r="253" spans="1:62" hidden="1" x14ac:dyDescent="0.25">
      <c r="A253" s="158">
        <v>3211</v>
      </c>
      <c r="B253" s="159"/>
      <c r="C253" s="160"/>
      <c r="D253" s="66" t="s">
        <v>86</v>
      </c>
      <c r="E253" s="41">
        <v>0</v>
      </c>
      <c r="F253" s="42">
        <v>0</v>
      </c>
      <c r="G253" s="41">
        <v>0</v>
      </c>
      <c r="H253" s="41">
        <f>G253/7.5345</f>
        <v>0</v>
      </c>
      <c r="I253" s="41">
        <f t="shared" si="74"/>
        <v>0</v>
      </c>
      <c r="J253" s="41">
        <f t="shared" si="63"/>
        <v>0</v>
      </c>
      <c r="K253" s="41">
        <f t="shared" si="75"/>
        <v>0</v>
      </c>
      <c r="L253" s="41">
        <v>0</v>
      </c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</row>
    <row r="254" spans="1:62" hidden="1" x14ac:dyDescent="0.25">
      <c r="A254" s="158">
        <v>3213</v>
      </c>
      <c r="B254" s="159"/>
      <c r="C254" s="160"/>
      <c r="D254" s="66" t="s">
        <v>88</v>
      </c>
      <c r="E254" s="41">
        <v>0</v>
      </c>
      <c r="F254" s="42">
        <v>0</v>
      </c>
      <c r="G254" s="41">
        <v>0</v>
      </c>
      <c r="H254" s="41">
        <f>G254/7.5345</f>
        <v>0</v>
      </c>
      <c r="I254" s="41">
        <f t="shared" si="74"/>
        <v>0</v>
      </c>
      <c r="J254" s="41">
        <f t="shared" si="63"/>
        <v>0</v>
      </c>
      <c r="K254" s="41">
        <f t="shared" si="75"/>
        <v>0</v>
      </c>
      <c r="L254" s="41">
        <f>K254/7.5345</f>
        <v>0</v>
      </c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</row>
    <row r="255" spans="1:62" hidden="1" x14ac:dyDescent="0.25">
      <c r="A255" s="158">
        <v>3214</v>
      </c>
      <c r="B255" s="159"/>
      <c r="C255" s="160"/>
      <c r="D255" s="66" t="s">
        <v>89</v>
      </c>
      <c r="E255" s="41">
        <v>0</v>
      </c>
      <c r="F255" s="42">
        <v>0</v>
      </c>
      <c r="G255" s="41">
        <v>0</v>
      </c>
      <c r="H255" s="41">
        <f>G255/7.5345</f>
        <v>0</v>
      </c>
      <c r="I255" s="41">
        <f t="shared" si="74"/>
        <v>0</v>
      </c>
      <c r="J255" s="41">
        <f t="shared" si="63"/>
        <v>0</v>
      </c>
      <c r="K255" s="41">
        <f t="shared" si="75"/>
        <v>0</v>
      </c>
      <c r="L255" s="41">
        <f>K255/7.5345</f>
        <v>0</v>
      </c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</row>
    <row r="256" spans="1:62" hidden="1" x14ac:dyDescent="0.25">
      <c r="A256" s="86">
        <v>322</v>
      </c>
      <c r="B256" s="156"/>
      <c r="C256" s="157"/>
      <c r="D256" s="65" t="s">
        <v>90</v>
      </c>
      <c r="E256" s="38">
        <f>SUM(E257:E262)</f>
        <v>9776.7000000000007</v>
      </c>
      <c r="F256" s="38">
        <f>SUM(F257:F262)</f>
        <v>0</v>
      </c>
      <c r="G256" s="38">
        <f>SUM(G257:G262)</f>
        <v>8000</v>
      </c>
      <c r="H256" s="38">
        <v>1459.95</v>
      </c>
      <c r="I256" s="38">
        <f t="shared" si="74"/>
        <v>8000</v>
      </c>
      <c r="J256" s="38">
        <f t="shared" si="63"/>
        <v>0</v>
      </c>
      <c r="K256" s="38">
        <f t="shared" si="75"/>
        <v>8000</v>
      </c>
      <c r="L256" s="38">
        <f>SUM(L257:L262)</f>
        <v>1459.95</v>
      </c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</row>
    <row r="257" spans="1:62" hidden="1" x14ac:dyDescent="0.25">
      <c r="A257" s="158">
        <v>3221</v>
      </c>
      <c r="B257" s="159"/>
      <c r="C257" s="160"/>
      <c r="D257" s="66" t="s">
        <v>113</v>
      </c>
      <c r="E257" s="41">
        <v>0</v>
      </c>
      <c r="F257" s="42">
        <v>0</v>
      </c>
      <c r="G257" s="41">
        <v>0</v>
      </c>
      <c r="H257" s="41">
        <f>G257/7.5345</f>
        <v>0</v>
      </c>
      <c r="I257" s="41">
        <f t="shared" si="74"/>
        <v>0</v>
      </c>
      <c r="J257" s="41">
        <f t="shared" si="63"/>
        <v>0</v>
      </c>
      <c r="K257" s="41">
        <f t="shared" si="75"/>
        <v>0</v>
      </c>
      <c r="L257" s="41">
        <f>K257/7.5345</f>
        <v>0</v>
      </c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</row>
    <row r="258" spans="1:62" hidden="1" x14ac:dyDescent="0.25">
      <c r="A258" s="158">
        <v>3222</v>
      </c>
      <c r="B258" s="159"/>
      <c r="C258" s="160"/>
      <c r="D258" s="66" t="s">
        <v>92</v>
      </c>
      <c r="E258" s="41">
        <v>5260</v>
      </c>
      <c r="F258" s="42">
        <v>0</v>
      </c>
      <c r="G258" s="41">
        <v>0</v>
      </c>
      <c r="H258" s="41">
        <v>132.72</v>
      </c>
      <c r="I258" s="41">
        <f t="shared" si="74"/>
        <v>0</v>
      </c>
      <c r="J258" s="41">
        <f t="shared" si="63"/>
        <v>0</v>
      </c>
      <c r="K258" s="41">
        <f t="shared" si="75"/>
        <v>0</v>
      </c>
      <c r="L258" s="41">
        <v>132.72</v>
      </c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91"/>
      <c r="BC258" s="191"/>
      <c r="BD258" s="191"/>
      <c r="BE258" s="191"/>
      <c r="BF258" s="191"/>
      <c r="BG258" s="191"/>
      <c r="BH258" s="191"/>
      <c r="BI258" s="191"/>
      <c r="BJ258" s="191"/>
    </row>
    <row r="259" spans="1:62" hidden="1" x14ac:dyDescent="0.25">
      <c r="A259" s="158">
        <v>3223</v>
      </c>
      <c r="B259" s="159"/>
      <c r="C259" s="160"/>
      <c r="D259" s="66" t="s">
        <v>93</v>
      </c>
      <c r="E259" s="41">
        <v>0</v>
      </c>
      <c r="F259" s="42">
        <v>0</v>
      </c>
      <c r="G259" s="41">
        <v>0</v>
      </c>
      <c r="H259" s="41">
        <f>G259/7.5345</f>
        <v>0</v>
      </c>
      <c r="I259" s="41">
        <f t="shared" si="74"/>
        <v>0</v>
      </c>
      <c r="J259" s="41">
        <f t="shared" si="63"/>
        <v>0</v>
      </c>
      <c r="K259" s="41">
        <f t="shared" si="75"/>
        <v>0</v>
      </c>
      <c r="L259" s="41">
        <f>K259/7.5345</f>
        <v>0</v>
      </c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</row>
    <row r="260" spans="1:62" ht="26.25" hidden="1" x14ac:dyDescent="0.25">
      <c r="A260" s="158">
        <v>3224</v>
      </c>
      <c r="B260" s="159"/>
      <c r="C260" s="160"/>
      <c r="D260" s="66" t="s">
        <v>94</v>
      </c>
      <c r="E260" s="41">
        <v>4516.7</v>
      </c>
      <c r="F260" s="42">
        <v>0</v>
      </c>
      <c r="G260" s="41">
        <v>0</v>
      </c>
      <c r="H260" s="41">
        <f>G260/7.5345</f>
        <v>0</v>
      </c>
      <c r="I260" s="41">
        <f t="shared" si="74"/>
        <v>0</v>
      </c>
      <c r="J260" s="41">
        <f t="shared" si="63"/>
        <v>0</v>
      </c>
      <c r="K260" s="41">
        <f t="shared" si="75"/>
        <v>0</v>
      </c>
      <c r="L260" s="41">
        <f>K260/7.5345</f>
        <v>0</v>
      </c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</row>
    <row r="261" spans="1:62" hidden="1" x14ac:dyDescent="0.25">
      <c r="A261" s="158">
        <v>3225</v>
      </c>
      <c r="B261" s="159"/>
      <c r="C261" s="160"/>
      <c r="D261" s="66" t="s">
        <v>114</v>
      </c>
      <c r="E261" s="41">
        <v>0</v>
      </c>
      <c r="F261" s="42">
        <v>0</v>
      </c>
      <c r="G261" s="41">
        <v>8000</v>
      </c>
      <c r="H261" s="41">
        <v>1327.23</v>
      </c>
      <c r="I261" s="41">
        <f t="shared" si="74"/>
        <v>8000</v>
      </c>
      <c r="J261" s="41">
        <f t="shared" si="63"/>
        <v>0</v>
      </c>
      <c r="K261" s="41">
        <f t="shared" si="75"/>
        <v>8000</v>
      </c>
      <c r="L261" s="41">
        <v>1327.23</v>
      </c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</row>
    <row r="262" spans="1:62" hidden="1" x14ac:dyDescent="0.25">
      <c r="A262" s="158">
        <v>3227</v>
      </c>
      <c r="B262" s="159"/>
      <c r="C262" s="160"/>
      <c r="D262" s="66" t="s">
        <v>115</v>
      </c>
      <c r="E262" s="41">
        <v>0</v>
      </c>
      <c r="F262" s="42">
        <v>0</v>
      </c>
      <c r="G262" s="41">
        <v>0</v>
      </c>
      <c r="H262" s="41">
        <f>G262/7.5345</f>
        <v>0</v>
      </c>
      <c r="I262" s="41">
        <f t="shared" si="74"/>
        <v>0</v>
      </c>
      <c r="J262" s="41">
        <f t="shared" si="63"/>
        <v>0</v>
      </c>
      <c r="K262" s="41">
        <f t="shared" si="75"/>
        <v>0</v>
      </c>
      <c r="L262" s="41">
        <f>K262/7.5345</f>
        <v>0</v>
      </c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</row>
    <row r="263" spans="1:62" hidden="1" x14ac:dyDescent="0.25">
      <c r="A263" s="86">
        <v>323</v>
      </c>
      <c r="B263" s="156"/>
      <c r="C263" s="157"/>
      <c r="D263" s="65" t="s">
        <v>97</v>
      </c>
      <c r="E263" s="38">
        <f>SUM(E264:E270)</f>
        <v>9420</v>
      </c>
      <c r="F263" s="38">
        <f>SUM(F264:F270)</f>
        <v>0</v>
      </c>
      <c r="G263" s="38">
        <f>SUM(G264:G270)</f>
        <v>0</v>
      </c>
      <c r="H263" s="38">
        <v>66.36</v>
      </c>
      <c r="I263" s="38">
        <f t="shared" si="74"/>
        <v>0</v>
      </c>
      <c r="J263" s="38">
        <f t="shared" si="63"/>
        <v>0</v>
      </c>
      <c r="K263" s="38">
        <f t="shared" si="75"/>
        <v>0</v>
      </c>
      <c r="L263" s="38">
        <f>SUM(L264:L270)</f>
        <v>66.36</v>
      </c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</row>
    <row r="264" spans="1:62" hidden="1" x14ac:dyDescent="0.25">
      <c r="A264" s="158">
        <v>3231</v>
      </c>
      <c r="B264" s="159"/>
      <c r="C264" s="160"/>
      <c r="D264" s="66" t="s">
        <v>98</v>
      </c>
      <c r="E264" s="41">
        <v>0</v>
      </c>
      <c r="F264" s="42">
        <v>0</v>
      </c>
      <c r="G264" s="41">
        <v>0</v>
      </c>
      <c r="H264" s="41">
        <f t="shared" ref="H264:H269" si="76">G264/7.5345</f>
        <v>0</v>
      </c>
      <c r="I264" s="41">
        <f t="shared" si="74"/>
        <v>0</v>
      </c>
      <c r="J264" s="41">
        <f t="shared" ref="J264:J327" si="77">L264-H264</f>
        <v>0</v>
      </c>
      <c r="K264" s="41">
        <f t="shared" si="75"/>
        <v>0</v>
      </c>
      <c r="L264" s="41">
        <v>0</v>
      </c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</row>
    <row r="265" spans="1:62" hidden="1" x14ac:dyDescent="0.25">
      <c r="A265" s="158">
        <v>3233</v>
      </c>
      <c r="B265" s="159"/>
      <c r="C265" s="160"/>
      <c r="D265" s="66" t="s">
        <v>100</v>
      </c>
      <c r="E265" s="41">
        <v>0</v>
      </c>
      <c r="F265" s="42">
        <v>0</v>
      </c>
      <c r="G265" s="41">
        <v>0</v>
      </c>
      <c r="H265" s="41">
        <f t="shared" si="76"/>
        <v>0</v>
      </c>
      <c r="I265" s="41">
        <f t="shared" si="74"/>
        <v>0</v>
      </c>
      <c r="J265" s="41">
        <f t="shared" si="77"/>
        <v>0</v>
      </c>
      <c r="K265" s="41">
        <f t="shared" si="75"/>
        <v>0</v>
      </c>
      <c r="L265" s="41">
        <f t="shared" ref="L265:L269" si="78">K265/7.5345</f>
        <v>0</v>
      </c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</row>
    <row r="266" spans="1:62" hidden="1" x14ac:dyDescent="0.25">
      <c r="A266" s="158">
        <v>3234</v>
      </c>
      <c r="B266" s="159"/>
      <c r="C266" s="160"/>
      <c r="D266" s="66" t="s">
        <v>101</v>
      </c>
      <c r="E266" s="41">
        <v>0</v>
      </c>
      <c r="F266" s="42">
        <v>0</v>
      </c>
      <c r="G266" s="41">
        <v>0</v>
      </c>
      <c r="H266" s="41">
        <f t="shared" si="76"/>
        <v>0</v>
      </c>
      <c r="I266" s="41">
        <f t="shared" si="74"/>
        <v>0</v>
      </c>
      <c r="J266" s="41">
        <f t="shared" si="77"/>
        <v>0</v>
      </c>
      <c r="K266" s="41">
        <f t="shared" si="75"/>
        <v>0</v>
      </c>
      <c r="L266" s="41">
        <f t="shared" si="78"/>
        <v>0</v>
      </c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</row>
    <row r="267" spans="1:62" hidden="1" x14ac:dyDescent="0.25">
      <c r="A267" s="158">
        <v>3236</v>
      </c>
      <c r="B267" s="159"/>
      <c r="C267" s="160"/>
      <c r="D267" s="66" t="s">
        <v>103</v>
      </c>
      <c r="E267" s="41">
        <v>4420</v>
      </c>
      <c r="F267" s="42">
        <v>0</v>
      </c>
      <c r="G267" s="41">
        <v>0</v>
      </c>
      <c r="H267" s="41">
        <f t="shared" si="76"/>
        <v>0</v>
      </c>
      <c r="I267" s="41">
        <f t="shared" si="74"/>
        <v>0</v>
      </c>
      <c r="J267" s="41">
        <f t="shared" si="77"/>
        <v>0</v>
      </c>
      <c r="K267" s="41">
        <f t="shared" si="75"/>
        <v>0</v>
      </c>
      <c r="L267" s="41">
        <f t="shared" si="78"/>
        <v>0</v>
      </c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</row>
    <row r="268" spans="1:62" hidden="1" x14ac:dyDescent="0.25">
      <c r="A268" s="158">
        <v>3237</v>
      </c>
      <c r="B268" s="159"/>
      <c r="C268" s="160"/>
      <c r="D268" s="66" t="s">
        <v>104</v>
      </c>
      <c r="E268" s="41">
        <v>5000</v>
      </c>
      <c r="F268" s="42">
        <v>0</v>
      </c>
      <c r="G268" s="41">
        <v>0</v>
      </c>
      <c r="H268" s="41">
        <f t="shared" si="76"/>
        <v>0</v>
      </c>
      <c r="I268" s="41">
        <f t="shared" si="74"/>
        <v>0</v>
      </c>
      <c r="J268" s="41">
        <f t="shared" si="77"/>
        <v>0</v>
      </c>
      <c r="K268" s="41">
        <f t="shared" si="75"/>
        <v>0</v>
      </c>
      <c r="L268" s="41">
        <f t="shared" si="78"/>
        <v>0</v>
      </c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</row>
    <row r="269" spans="1:62" hidden="1" x14ac:dyDescent="0.25">
      <c r="A269" s="158">
        <v>3238</v>
      </c>
      <c r="B269" s="159"/>
      <c r="C269" s="160"/>
      <c r="D269" s="66" t="s">
        <v>105</v>
      </c>
      <c r="E269" s="41">
        <v>0</v>
      </c>
      <c r="F269" s="42">
        <v>0</v>
      </c>
      <c r="G269" s="41">
        <v>0</v>
      </c>
      <c r="H269" s="41">
        <f t="shared" si="76"/>
        <v>0</v>
      </c>
      <c r="I269" s="41">
        <f t="shared" si="74"/>
        <v>0</v>
      </c>
      <c r="J269" s="41">
        <f t="shared" si="77"/>
        <v>0</v>
      </c>
      <c r="K269" s="41">
        <f t="shared" si="75"/>
        <v>0</v>
      </c>
      <c r="L269" s="41">
        <f t="shared" si="78"/>
        <v>0</v>
      </c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</row>
    <row r="270" spans="1:62" hidden="1" x14ac:dyDescent="0.25">
      <c r="A270" s="158">
        <v>3239</v>
      </c>
      <c r="B270" s="159"/>
      <c r="C270" s="160"/>
      <c r="D270" s="66" t="s">
        <v>106</v>
      </c>
      <c r="E270" s="41">
        <v>0</v>
      </c>
      <c r="F270" s="42">
        <v>0</v>
      </c>
      <c r="G270" s="41">
        <v>0</v>
      </c>
      <c r="H270" s="41">
        <v>66.36</v>
      </c>
      <c r="I270" s="41">
        <f t="shared" si="74"/>
        <v>0</v>
      </c>
      <c r="J270" s="41">
        <f t="shared" si="77"/>
        <v>0</v>
      </c>
      <c r="K270" s="41">
        <f t="shared" si="75"/>
        <v>0</v>
      </c>
      <c r="L270" s="41">
        <v>66.36</v>
      </c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</row>
    <row r="271" spans="1:62" ht="26.25" hidden="1" x14ac:dyDescent="0.25">
      <c r="A271" s="86">
        <v>329</v>
      </c>
      <c r="B271" s="156"/>
      <c r="C271" s="157"/>
      <c r="D271" s="65" t="s">
        <v>107</v>
      </c>
      <c r="E271" s="38">
        <f>SUM(E272:E277)</f>
        <v>7617.13</v>
      </c>
      <c r="F271" s="38">
        <f>SUM(F272:F277)</f>
        <v>10000</v>
      </c>
      <c r="G271" s="38">
        <f>SUM(G272:G277)</f>
        <v>15000</v>
      </c>
      <c r="H271" s="38">
        <v>3318.07</v>
      </c>
      <c r="I271" s="38">
        <f t="shared" si="74"/>
        <v>15000</v>
      </c>
      <c r="J271" s="38">
        <f t="shared" si="77"/>
        <v>0</v>
      </c>
      <c r="K271" s="38">
        <f t="shared" si="75"/>
        <v>15000</v>
      </c>
      <c r="L271" s="38">
        <f>SUM(L272:L277)</f>
        <v>3318.07</v>
      </c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  <c r="AZ271" s="191"/>
      <c r="BA271" s="191"/>
      <c r="BB271" s="191"/>
      <c r="BC271" s="191"/>
      <c r="BD271" s="191"/>
      <c r="BE271" s="191"/>
      <c r="BF271" s="191"/>
      <c r="BG271" s="191"/>
      <c r="BH271" s="191"/>
      <c r="BI271" s="191"/>
      <c r="BJ271" s="191"/>
    </row>
    <row r="272" spans="1:62" hidden="1" x14ac:dyDescent="0.25">
      <c r="A272" s="158">
        <v>3292</v>
      </c>
      <c r="B272" s="159"/>
      <c r="C272" s="160"/>
      <c r="D272" s="66" t="s">
        <v>109</v>
      </c>
      <c r="E272" s="41">
        <v>0</v>
      </c>
      <c r="F272" s="42">
        <v>0</v>
      </c>
      <c r="G272" s="41">
        <v>0</v>
      </c>
      <c r="H272" s="41">
        <f>G272/7.5345</f>
        <v>0</v>
      </c>
      <c r="I272" s="41">
        <f t="shared" si="74"/>
        <v>0</v>
      </c>
      <c r="J272" s="41">
        <f t="shared" si="77"/>
        <v>0</v>
      </c>
      <c r="K272" s="41">
        <f t="shared" si="75"/>
        <v>0</v>
      </c>
      <c r="L272" s="41">
        <f>K272/7.5345</f>
        <v>0</v>
      </c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</row>
    <row r="273" spans="1:62" hidden="1" x14ac:dyDescent="0.25">
      <c r="A273" s="158">
        <v>3293</v>
      </c>
      <c r="B273" s="159"/>
      <c r="C273" s="160"/>
      <c r="D273" s="66" t="s">
        <v>110</v>
      </c>
      <c r="E273" s="41">
        <v>0</v>
      </c>
      <c r="F273" s="42">
        <v>0</v>
      </c>
      <c r="G273" s="41">
        <v>0</v>
      </c>
      <c r="H273" s="41">
        <f>G273/7.5345</f>
        <v>0</v>
      </c>
      <c r="I273" s="41">
        <f t="shared" si="74"/>
        <v>0</v>
      </c>
      <c r="J273" s="41">
        <f t="shared" si="77"/>
        <v>0</v>
      </c>
      <c r="K273" s="41">
        <f t="shared" si="75"/>
        <v>0</v>
      </c>
      <c r="L273" s="41">
        <f>K273/7.5345</f>
        <v>0</v>
      </c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  <c r="BB273" s="187"/>
      <c r="BC273" s="187"/>
      <c r="BD273" s="187"/>
      <c r="BE273" s="187"/>
      <c r="BF273" s="187"/>
      <c r="BG273" s="187"/>
      <c r="BH273" s="187"/>
      <c r="BI273" s="187"/>
      <c r="BJ273" s="187"/>
    </row>
    <row r="274" spans="1:62" ht="15" hidden="1" customHeight="1" x14ac:dyDescent="0.25">
      <c r="A274" s="158">
        <v>3294</v>
      </c>
      <c r="B274" s="159"/>
      <c r="C274" s="160"/>
      <c r="D274" s="66" t="s">
        <v>116</v>
      </c>
      <c r="E274" s="41">
        <v>80</v>
      </c>
      <c r="F274" s="42">
        <v>0</v>
      </c>
      <c r="G274" s="41">
        <v>0</v>
      </c>
      <c r="H274" s="41">
        <f>G274/7.5345</f>
        <v>0</v>
      </c>
      <c r="I274" s="41">
        <f t="shared" si="74"/>
        <v>0</v>
      </c>
      <c r="J274" s="41">
        <f t="shared" si="77"/>
        <v>0</v>
      </c>
      <c r="K274" s="41">
        <f t="shared" si="75"/>
        <v>0</v>
      </c>
      <c r="L274" s="41">
        <f>K274/7.5345</f>
        <v>0</v>
      </c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8"/>
      <c r="AM274" s="188"/>
      <c r="AN274" s="188"/>
      <c r="AO274" s="188"/>
      <c r="AP274" s="188"/>
      <c r="AQ274" s="188"/>
      <c r="AR274" s="188"/>
      <c r="AS274" s="188"/>
      <c r="AT274" s="188"/>
      <c r="AU274" s="188"/>
      <c r="AV274" s="188"/>
      <c r="AW274" s="188"/>
      <c r="AX274" s="188"/>
      <c r="AY274" s="188"/>
      <c r="AZ274" s="188"/>
      <c r="BA274" s="188"/>
      <c r="BB274" s="188"/>
      <c r="BC274" s="188"/>
      <c r="BD274" s="188"/>
      <c r="BE274" s="188"/>
      <c r="BF274" s="188"/>
      <c r="BG274" s="188"/>
      <c r="BH274" s="188"/>
      <c r="BI274" s="188"/>
      <c r="BJ274" s="188"/>
    </row>
    <row r="275" spans="1:62" hidden="1" x14ac:dyDescent="0.25">
      <c r="A275" s="158">
        <v>3295</v>
      </c>
      <c r="B275" s="159"/>
      <c r="C275" s="160"/>
      <c r="D275" s="66" t="s">
        <v>112</v>
      </c>
      <c r="E275" s="41">
        <v>0</v>
      </c>
      <c r="F275" s="42">
        <v>0</v>
      </c>
      <c r="G275" s="41">
        <v>0</v>
      </c>
      <c r="H275" s="41">
        <f>G275/7.5345</f>
        <v>0</v>
      </c>
      <c r="I275" s="41">
        <f t="shared" si="74"/>
        <v>0</v>
      </c>
      <c r="J275" s="41">
        <f t="shared" si="77"/>
        <v>0</v>
      </c>
      <c r="K275" s="41">
        <f t="shared" si="75"/>
        <v>0</v>
      </c>
      <c r="L275" s="41">
        <v>0</v>
      </c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</row>
    <row r="276" spans="1:62" hidden="1" x14ac:dyDescent="0.25">
      <c r="A276" s="158">
        <v>3296</v>
      </c>
      <c r="B276" s="159"/>
      <c r="C276" s="160"/>
      <c r="D276" s="66" t="s">
        <v>117</v>
      </c>
      <c r="E276" s="41">
        <v>0</v>
      </c>
      <c r="F276" s="42">
        <v>0</v>
      </c>
      <c r="G276" s="41">
        <v>0</v>
      </c>
      <c r="H276" s="41">
        <f>G276/7.5345</f>
        <v>0</v>
      </c>
      <c r="I276" s="41">
        <f t="shared" si="74"/>
        <v>0</v>
      </c>
      <c r="J276" s="41">
        <f t="shared" si="77"/>
        <v>0</v>
      </c>
      <c r="K276" s="41">
        <f t="shared" si="75"/>
        <v>0</v>
      </c>
      <c r="L276" s="41">
        <f>K276/7.5345</f>
        <v>0</v>
      </c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</row>
    <row r="277" spans="1:62" hidden="1" x14ac:dyDescent="0.25">
      <c r="A277" s="158">
        <v>3299</v>
      </c>
      <c r="B277" s="159"/>
      <c r="C277" s="160"/>
      <c r="D277" s="66" t="s">
        <v>107</v>
      </c>
      <c r="E277" s="41">
        <v>7537.13</v>
      </c>
      <c r="F277" s="42">
        <v>10000</v>
      </c>
      <c r="G277" s="41">
        <v>15000</v>
      </c>
      <c r="H277" s="41">
        <v>3318.07</v>
      </c>
      <c r="I277" s="41">
        <f t="shared" si="74"/>
        <v>15000</v>
      </c>
      <c r="J277" s="41">
        <f t="shared" si="77"/>
        <v>0</v>
      </c>
      <c r="K277" s="41">
        <f t="shared" si="75"/>
        <v>15000</v>
      </c>
      <c r="L277" s="41">
        <v>3318.07</v>
      </c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</row>
    <row r="278" spans="1:62" ht="25.5" x14ac:dyDescent="0.25">
      <c r="A278" s="85">
        <v>37</v>
      </c>
      <c r="B278" s="154"/>
      <c r="C278" s="155"/>
      <c r="D278" s="56" t="s">
        <v>126</v>
      </c>
      <c r="E278" s="36">
        <f t="shared" ref="E278:G279" si="79">E279</f>
        <v>14984.31</v>
      </c>
      <c r="F278" s="36">
        <f t="shared" si="79"/>
        <v>0</v>
      </c>
      <c r="G278" s="36">
        <f t="shared" si="79"/>
        <v>14000</v>
      </c>
      <c r="H278" s="36">
        <f t="shared" ref="H278:H301" si="80">G278/7.5345</f>
        <v>1858.1193178047647</v>
      </c>
      <c r="I278" s="36">
        <f t="shared" si="74"/>
        <v>14000</v>
      </c>
      <c r="J278" s="36">
        <f t="shared" si="77"/>
        <v>0</v>
      </c>
      <c r="K278" s="36">
        <f t="shared" si="75"/>
        <v>14000</v>
      </c>
      <c r="L278" s="36">
        <f>L279</f>
        <v>1858.1193178047647</v>
      </c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</row>
    <row r="279" spans="1:62" ht="25.5" hidden="1" x14ac:dyDescent="0.25">
      <c r="A279" s="86">
        <v>372</v>
      </c>
      <c r="B279" s="156"/>
      <c r="C279" s="157"/>
      <c r="D279" s="50" t="s">
        <v>127</v>
      </c>
      <c r="E279" s="38">
        <f t="shared" si="79"/>
        <v>14984.31</v>
      </c>
      <c r="F279" s="38">
        <f t="shared" si="79"/>
        <v>0</v>
      </c>
      <c r="G279" s="38">
        <f t="shared" si="79"/>
        <v>14000</v>
      </c>
      <c r="H279" s="38">
        <f t="shared" si="80"/>
        <v>1858.1193178047647</v>
      </c>
      <c r="I279" s="38">
        <f t="shared" si="74"/>
        <v>14000</v>
      </c>
      <c r="J279" s="38">
        <f t="shared" si="77"/>
        <v>0</v>
      </c>
      <c r="K279" s="38">
        <f t="shared" si="75"/>
        <v>14000</v>
      </c>
      <c r="L279" s="38">
        <f>L280</f>
        <v>1858.1193178047647</v>
      </c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</row>
    <row r="280" spans="1:62" ht="25.5" hidden="1" x14ac:dyDescent="0.25">
      <c r="A280" s="158">
        <v>3722</v>
      </c>
      <c r="B280" s="159"/>
      <c r="C280" s="160"/>
      <c r="D280" s="53" t="s">
        <v>128</v>
      </c>
      <c r="E280" s="41">
        <v>14984.31</v>
      </c>
      <c r="F280" s="42">
        <v>0</v>
      </c>
      <c r="G280" s="41">
        <v>14000</v>
      </c>
      <c r="H280" s="41">
        <f t="shared" si="80"/>
        <v>1858.1193178047647</v>
      </c>
      <c r="I280" s="41">
        <f t="shared" si="74"/>
        <v>14000</v>
      </c>
      <c r="J280" s="41">
        <f t="shared" si="77"/>
        <v>0</v>
      </c>
      <c r="K280" s="41">
        <f t="shared" si="75"/>
        <v>14000</v>
      </c>
      <c r="L280" s="41">
        <f t="shared" ref="L280:L300" si="81">K280/7.5345</f>
        <v>1858.1193178047647</v>
      </c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  <c r="BA280" s="191"/>
      <c r="BB280" s="191"/>
      <c r="BC280" s="191"/>
      <c r="BD280" s="191"/>
      <c r="BE280" s="191"/>
      <c r="BF280" s="191"/>
      <c r="BG280" s="191"/>
      <c r="BH280" s="191"/>
      <c r="BI280" s="191"/>
      <c r="BJ280" s="191"/>
    </row>
    <row r="281" spans="1:62" x14ac:dyDescent="0.25">
      <c r="A281" s="223" t="s">
        <v>213</v>
      </c>
      <c r="B281" s="223"/>
      <c r="C281" s="223"/>
      <c r="D281" s="172" t="s">
        <v>63</v>
      </c>
      <c r="E281" s="45">
        <f t="shared" ref="E281:G282" si="82">E282</f>
        <v>6000</v>
      </c>
      <c r="F281" s="45">
        <f t="shared" si="82"/>
        <v>0</v>
      </c>
      <c r="G281" s="45">
        <f t="shared" si="82"/>
        <v>0</v>
      </c>
      <c r="H281" s="45">
        <f t="shared" si="80"/>
        <v>0</v>
      </c>
      <c r="I281" s="45">
        <f t="shared" si="74"/>
        <v>0</v>
      </c>
      <c r="J281" s="45">
        <f t="shared" si="77"/>
        <v>0</v>
      </c>
      <c r="K281" s="45">
        <f t="shared" si="75"/>
        <v>0</v>
      </c>
      <c r="L281" s="45">
        <f>L282</f>
        <v>0</v>
      </c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</row>
    <row r="282" spans="1:62" x14ac:dyDescent="0.25">
      <c r="A282" s="151">
        <v>3</v>
      </c>
      <c r="B282" s="152"/>
      <c r="C282" s="153"/>
      <c r="D282" s="173" t="s">
        <v>74</v>
      </c>
      <c r="E282" s="34">
        <f t="shared" si="82"/>
        <v>6000</v>
      </c>
      <c r="F282" s="34">
        <f t="shared" si="82"/>
        <v>0</v>
      </c>
      <c r="G282" s="34">
        <f t="shared" si="82"/>
        <v>0</v>
      </c>
      <c r="H282" s="34">
        <f t="shared" si="80"/>
        <v>0</v>
      </c>
      <c r="I282" s="34">
        <f t="shared" ref="I282:I314" si="83">G282</f>
        <v>0</v>
      </c>
      <c r="J282" s="34">
        <f t="shared" si="77"/>
        <v>0</v>
      </c>
      <c r="K282" s="34">
        <f t="shared" ref="K282:K314" si="84">I282</f>
        <v>0</v>
      </c>
      <c r="L282" s="34">
        <f>L283</f>
        <v>0</v>
      </c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  <c r="BA282" s="191"/>
      <c r="BB282" s="191"/>
      <c r="BC282" s="191"/>
      <c r="BD282" s="191"/>
      <c r="BE282" s="191"/>
      <c r="BF282" s="191"/>
      <c r="BG282" s="191"/>
      <c r="BH282" s="191"/>
      <c r="BI282" s="191"/>
      <c r="BJ282" s="191"/>
    </row>
    <row r="283" spans="1:62" x14ac:dyDescent="0.25">
      <c r="A283" s="85">
        <v>32</v>
      </c>
      <c r="B283" s="154"/>
      <c r="C283" s="155"/>
      <c r="D283" s="174" t="s">
        <v>84</v>
      </c>
      <c r="E283" s="36">
        <f>E284</f>
        <v>6000</v>
      </c>
      <c r="F283" s="175">
        <v>0</v>
      </c>
      <c r="G283" s="36">
        <v>0</v>
      </c>
      <c r="H283" s="36">
        <f t="shared" si="80"/>
        <v>0</v>
      </c>
      <c r="I283" s="36">
        <f t="shared" si="83"/>
        <v>0</v>
      </c>
      <c r="J283" s="36">
        <f t="shared" si="77"/>
        <v>0</v>
      </c>
      <c r="K283" s="36">
        <f t="shared" si="84"/>
        <v>0</v>
      </c>
      <c r="L283" s="36">
        <f>L284</f>
        <v>0</v>
      </c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</row>
    <row r="284" spans="1:62" hidden="1" x14ac:dyDescent="0.25">
      <c r="A284" s="86">
        <v>322</v>
      </c>
      <c r="B284" s="156"/>
      <c r="C284" s="157"/>
      <c r="D284" s="176" t="s">
        <v>90</v>
      </c>
      <c r="E284" s="38">
        <f>E285</f>
        <v>6000</v>
      </c>
      <c r="F284" s="38">
        <f>F285</f>
        <v>0</v>
      </c>
      <c r="G284" s="38">
        <f>G285</f>
        <v>0</v>
      </c>
      <c r="H284" s="38">
        <f t="shared" si="80"/>
        <v>0</v>
      </c>
      <c r="I284" s="38">
        <f t="shared" si="83"/>
        <v>0</v>
      </c>
      <c r="J284" s="38">
        <f t="shared" si="77"/>
        <v>0</v>
      </c>
      <c r="K284" s="38">
        <f t="shared" si="84"/>
        <v>0</v>
      </c>
      <c r="L284" s="38">
        <f>L285</f>
        <v>0</v>
      </c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</row>
    <row r="285" spans="1:62" ht="25.5" hidden="1" x14ac:dyDescent="0.25">
      <c r="A285" s="158">
        <v>3227</v>
      </c>
      <c r="B285" s="159"/>
      <c r="C285" s="160"/>
      <c r="D285" s="95" t="s">
        <v>96</v>
      </c>
      <c r="E285" s="41">
        <v>6000</v>
      </c>
      <c r="F285" s="42">
        <v>0</v>
      </c>
      <c r="G285" s="41">
        <v>0</v>
      </c>
      <c r="H285" s="41">
        <f t="shared" si="80"/>
        <v>0</v>
      </c>
      <c r="I285" s="41">
        <f t="shared" si="83"/>
        <v>0</v>
      </c>
      <c r="J285" s="41">
        <f t="shared" si="77"/>
        <v>0</v>
      </c>
      <c r="K285" s="41">
        <f t="shared" si="84"/>
        <v>0</v>
      </c>
      <c r="L285" s="41">
        <f t="shared" si="81"/>
        <v>0</v>
      </c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/>
      <c r="AF285" s="19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190"/>
      <c r="BI285" s="190"/>
      <c r="BJ285" s="190"/>
    </row>
    <row r="286" spans="1:62" ht="25.5" x14ac:dyDescent="0.25">
      <c r="A286" s="226" t="s">
        <v>173</v>
      </c>
      <c r="B286" s="226"/>
      <c r="C286" s="226"/>
      <c r="D286" s="128" t="s">
        <v>214</v>
      </c>
      <c r="E286" s="129">
        <f t="shared" ref="E286:G287" si="85">E287</f>
        <v>12357697.870000001</v>
      </c>
      <c r="F286" s="129">
        <f t="shared" si="85"/>
        <v>12986222</v>
      </c>
      <c r="G286" s="129">
        <f t="shared" si="85"/>
        <v>13610440</v>
      </c>
      <c r="H286" s="129">
        <f t="shared" si="80"/>
        <v>1806415.8205587629</v>
      </c>
      <c r="I286" s="129">
        <f t="shared" si="83"/>
        <v>13610440</v>
      </c>
      <c r="J286" s="129">
        <f t="shared" si="77"/>
        <v>-5.587628111243248E-4</v>
      </c>
      <c r="K286" s="129">
        <f t="shared" si="84"/>
        <v>13610440</v>
      </c>
      <c r="L286" s="129">
        <f>L288</f>
        <v>1806415.82</v>
      </c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  <c r="BB286" s="191"/>
      <c r="BC286" s="191"/>
      <c r="BD286" s="191"/>
      <c r="BE286" s="191"/>
      <c r="BF286" s="191"/>
      <c r="BG286" s="191"/>
      <c r="BH286" s="191"/>
      <c r="BI286" s="191"/>
      <c r="BJ286" s="191"/>
    </row>
    <row r="287" spans="1:62" x14ac:dyDescent="0.25">
      <c r="A287" s="223" t="s">
        <v>212</v>
      </c>
      <c r="B287" s="223"/>
      <c r="C287" s="223"/>
      <c r="D287" s="171" t="s">
        <v>43</v>
      </c>
      <c r="E287" s="45">
        <f t="shared" si="85"/>
        <v>12357697.870000001</v>
      </c>
      <c r="F287" s="45">
        <f t="shared" si="85"/>
        <v>12986222</v>
      </c>
      <c r="G287" s="45">
        <f t="shared" si="85"/>
        <v>13610440</v>
      </c>
      <c r="H287" s="45">
        <f t="shared" si="80"/>
        <v>1806415.8205587629</v>
      </c>
      <c r="I287" s="45">
        <f t="shared" si="83"/>
        <v>13610440</v>
      </c>
      <c r="J287" s="45">
        <f t="shared" si="77"/>
        <v>-5.587628111243248E-4</v>
      </c>
      <c r="K287" s="45">
        <f t="shared" si="84"/>
        <v>13610440</v>
      </c>
      <c r="L287" s="45">
        <f>L288</f>
        <v>1806415.82</v>
      </c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</row>
    <row r="288" spans="1:62" x14ac:dyDescent="0.25">
      <c r="A288" s="151">
        <v>3</v>
      </c>
      <c r="B288" s="152"/>
      <c r="C288" s="153"/>
      <c r="D288" s="141" t="s">
        <v>74</v>
      </c>
      <c r="E288" s="34">
        <f>E289+E298+E304</f>
        <v>12357697.870000001</v>
      </c>
      <c r="F288" s="34">
        <f>F289+F298+F304</f>
        <v>12986222</v>
      </c>
      <c r="G288" s="34">
        <f>G289+G298+G304</f>
        <v>13610440</v>
      </c>
      <c r="H288" s="34">
        <f t="shared" si="80"/>
        <v>1806415.8205587629</v>
      </c>
      <c r="I288" s="34">
        <f t="shared" si="83"/>
        <v>13610440</v>
      </c>
      <c r="J288" s="34">
        <f t="shared" si="77"/>
        <v>-5.587628111243248E-4</v>
      </c>
      <c r="K288" s="34">
        <f t="shared" si="84"/>
        <v>13610440</v>
      </c>
      <c r="L288" s="34">
        <f>L289+L298+L304</f>
        <v>1806415.82</v>
      </c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  <c r="BB288" s="191"/>
      <c r="BC288" s="191"/>
      <c r="BD288" s="191"/>
      <c r="BE288" s="191"/>
      <c r="BF288" s="191"/>
      <c r="BG288" s="191"/>
      <c r="BH288" s="191"/>
      <c r="BI288" s="191"/>
      <c r="BJ288" s="191"/>
    </row>
    <row r="289" spans="1:62" x14ac:dyDescent="0.25">
      <c r="A289" s="85">
        <v>31</v>
      </c>
      <c r="B289" s="154"/>
      <c r="C289" s="155"/>
      <c r="D289" s="74" t="s">
        <v>75</v>
      </c>
      <c r="E289" s="36">
        <f>E290+E293+E295</f>
        <v>12341622.870000001</v>
      </c>
      <c r="F289" s="36">
        <f>F290+F293+F295</f>
        <v>12681957</v>
      </c>
      <c r="G289" s="36">
        <f>G290+G293+G295</f>
        <v>13304300</v>
      </c>
      <c r="H289" s="36">
        <f t="shared" si="80"/>
        <v>1765784.0599907094</v>
      </c>
      <c r="I289" s="36">
        <f t="shared" si="83"/>
        <v>13304300</v>
      </c>
      <c r="J289" s="36">
        <f t="shared" si="77"/>
        <v>9.2906411737203598E-6</v>
      </c>
      <c r="K289" s="36">
        <f t="shared" si="84"/>
        <v>13304300</v>
      </c>
      <c r="L289" s="36">
        <f>L290+L293+L295</f>
        <v>1765784.06</v>
      </c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</row>
    <row r="290" spans="1:62" hidden="1" x14ac:dyDescent="0.25">
      <c r="A290" s="86">
        <v>311</v>
      </c>
      <c r="B290" s="156"/>
      <c r="C290" s="157"/>
      <c r="D290" s="65" t="s">
        <v>76</v>
      </c>
      <c r="E290" s="38">
        <f>SUM(E291:E292)</f>
        <v>10231471.24</v>
      </c>
      <c r="F290" s="38">
        <f>SUM(F291:F292)</f>
        <v>10533869</v>
      </c>
      <c r="G290" s="38">
        <f>SUM(G291:G292)</f>
        <v>11150000</v>
      </c>
      <c r="H290" s="38">
        <f t="shared" si="80"/>
        <v>1479859.3138230804</v>
      </c>
      <c r="I290" s="38">
        <f t="shared" si="83"/>
        <v>11150000</v>
      </c>
      <c r="J290" s="38">
        <f t="shared" si="77"/>
        <v>-3.8230803329497576E-3</v>
      </c>
      <c r="K290" s="38">
        <f t="shared" si="84"/>
        <v>11150000</v>
      </c>
      <c r="L290" s="38">
        <f>SUM(L291:L292)</f>
        <v>1479859.31</v>
      </c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</row>
    <row r="291" spans="1:62" hidden="1" x14ac:dyDescent="0.25">
      <c r="A291" s="158">
        <v>3111</v>
      </c>
      <c r="B291" s="159"/>
      <c r="C291" s="160"/>
      <c r="D291" s="66" t="s">
        <v>77</v>
      </c>
      <c r="E291" s="41">
        <v>9824599.7300000004</v>
      </c>
      <c r="F291" s="42">
        <v>10253869</v>
      </c>
      <c r="G291" s="41">
        <v>10700000</v>
      </c>
      <c r="H291" s="41">
        <f t="shared" si="80"/>
        <v>1420134.0500364986</v>
      </c>
      <c r="I291" s="41">
        <f t="shared" si="83"/>
        <v>10700000</v>
      </c>
      <c r="J291" s="41">
        <f t="shared" si="77"/>
        <v>-3.6498531699180603E-5</v>
      </c>
      <c r="K291" s="41">
        <f t="shared" si="84"/>
        <v>10700000</v>
      </c>
      <c r="L291" s="41">
        <v>1420134.05</v>
      </c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  <c r="BI291" s="190"/>
      <c r="BJ291" s="190"/>
    </row>
    <row r="292" spans="1:62" hidden="1" x14ac:dyDescent="0.25">
      <c r="A292" s="158" t="s">
        <v>215</v>
      </c>
      <c r="B292" s="159"/>
      <c r="C292" s="160"/>
      <c r="D292" s="66" t="s">
        <v>81</v>
      </c>
      <c r="E292" s="41">
        <v>406871.51</v>
      </c>
      <c r="F292" s="42">
        <v>280000</v>
      </c>
      <c r="G292" s="41">
        <v>450000</v>
      </c>
      <c r="H292" s="41">
        <f t="shared" si="80"/>
        <v>59725.263786581723</v>
      </c>
      <c r="I292" s="41">
        <f t="shared" si="83"/>
        <v>450000</v>
      </c>
      <c r="J292" s="41">
        <f t="shared" si="77"/>
        <v>-3.7865817212150432E-3</v>
      </c>
      <c r="K292" s="41">
        <f t="shared" si="84"/>
        <v>450000</v>
      </c>
      <c r="L292" s="41">
        <v>59725.26</v>
      </c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1"/>
      <c r="AN292" s="191"/>
      <c r="AO292" s="191"/>
      <c r="AP292" s="191"/>
      <c r="AQ292" s="191"/>
      <c r="AR292" s="191"/>
      <c r="AS292" s="191"/>
      <c r="AT292" s="191"/>
      <c r="AU292" s="191"/>
      <c r="AV292" s="191"/>
      <c r="AW292" s="191"/>
      <c r="AX292" s="191"/>
      <c r="AY292" s="191"/>
      <c r="AZ292" s="191"/>
      <c r="BA292" s="191"/>
      <c r="BB292" s="191"/>
      <c r="BC292" s="191"/>
      <c r="BD292" s="191"/>
      <c r="BE292" s="191"/>
      <c r="BF292" s="191"/>
      <c r="BG292" s="191"/>
      <c r="BH292" s="191"/>
      <c r="BI292" s="191"/>
      <c r="BJ292" s="191"/>
    </row>
    <row r="293" spans="1:62" hidden="1" x14ac:dyDescent="0.25">
      <c r="A293" s="86">
        <v>312</v>
      </c>
      <c r="B293" s="156"/>
      <c r="C293" s="157"/>
      <c r="D293" s="65" t="s">
        <v>78</v>
      </c>
      <c r="E293" s="38">
        <f>E294</f>
        <v>467103.5</v>
      </c>
      <c r="F293" s="38">
        <f>F294</f>
        <v>410000</v>
      </c>
      <c r="G293" s="38">
        <f>G294</f>
        <v>380000</v>
      </c>
      <c r="H293" s="38">
        <f t="shared" si="80"/>
        <v>50434.667197557901</v>
      </c>
      <c r="I293" s="38">
        <f t="shared" si="83"/>
        <v>380000</v>
      </c>
      <c r="J293" s="38">
        <f t="shared" si="77"/>
        <v>2.8024420971632935E-3</v>
      </c>
      <c r="K293" s="38">
        <f t="shared" si="84"/>
        <v>380000</v>
      </c>
      <c r="L293" s="38">
        <f>L294</f>
        <v>50434.67</v>
      </c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</row>
    <row r="294" spans="1:62" hidden="1" x14ac:dyDescent="0.25">
      <c r="A294" s="158">
        <v>3121</v>
      </c>
      <c r="B294" s="159"/>
      <c r="C294" s="160"/>
      <c r="D294" s="66" t="s">
        <v>78</v>
      </c>
      <c r="E294" s="41">
        <v>467103.5</v>
      </c>
      <c r="F294" s="42">
        <v>410000</v>
      </c>
      <c r="G294" s="41">
        <v>380000</v>
      </c>
      <c r="H294" s="41">
        <f t="shared" si="80"/>
        <v>50434.667197557901</v>
      </c>
      <c r="I294" s="41">
        <f t="shared" si="83"/>
        <v>380000</v>
      </c>
      <c r="J294" s="41">
        <f t="shared" si="77"/>
        <v>2.8024420971632935E-3</v>
      </c>
      <c r="K294" s="41">
        <f t="shared" si="84"/>
        <v>380000</v>
      </c>
      <c r="L294" s="41">
        <v>50434.67</v>
      </c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93"/>
      <c r="AV294" s="193"/>
      <c r="AW294" s="193"/>
      <c r="AX294" s="193"/>
      <c r="AY294" s="193"/>
      <c r="AZ294" s="193"/>
      <c r="BA294" s="193"/>
      <c r="BB294" s="193"/>
      <c r="BC294" s="193"/>
      <c r="BD294" s="193"/>
      <c r="BE294" s="193"/>
      <c r="BF294" s="193"/>
      <c r="BG294" s="193"/>
      <c r="BH294" s="193"/>
      <c r="BI294" s="193"/>
      <c r="BJ294" s="193"/>
    </row>
    <row r="295" spans="1:62" ht="15" hidden="1" customHeight="1" x14ac:dyDescent="0.25">
      <c r="A295" s="86">
        <v>313</v>
      </c>
      <c r="B295" s="156"/>
      <c r="C295" s="157"/>
      <c r="D295" s="65" t="s">
        <v>79</v>
      </c>
      <c r="E295" s="38">
        <f>SUM(E296:E297)</f>
        <v>1643048.13</v>
      </c>
      <c r="F295" s="38">
        <f>SUM(F296:F297)</f>
        <v>1738088</v>
      </c>
      <c r="G295" s="38">
        <f>SUM(G296:G297)</f>
        <v>1774300</v>
      </c>
      <c r="H295" s="38">
        <f t="shared" si="80"/>
        <v>235490.07897007099</v>
      </c>
      <c r="I295" s="38">
        <f t="shared" si="83"/>
        <v>1774300</v>
      </c>
      <c r="J295" s="38">
        <f t="shared" si="77"/>
        <v>1.0299290006514639E-3</v>
      </c>
      <c r="K295" s="38">
        <f t="shared" si="84"/>
        <v>1774300</v>
      </c>
      <c r="L295" s="38">
        <f>SUM(L296:L297)</f>
        <v>235490.08</v>
      </c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  <c r="AR295" s="188"/>
      <c r="AS295" s="188"/>
      <c r="AT295" s="188"/>
      <c r="AU295" s="188"/>
      <c r="AV295" s="188"/>
      <c r="AW295" s="188"/>
      <c r="AX295" s="188"/>
      <c r="AY295" s="188"/>
      <c r="AZ295" s="188"/>
      <c r="BA295" s="188"/>
      <c r="BB295" s="188"/>
      <c r="BC295" s="188"/>
      <c r="BD295" s="188"/>
      <c r="BE295" s="188"/>
      <c r="BF295" s="188"/>
      <c r="BG295" s="188"/>
      <c r="BH295" s="188"/>
      <c r="BI295" s="188"/>
      <c r="BJ295" s="188"/>
    </row>
    <row r="296" spans="1:62" ht="15" hidden="1" customHeight="1" x14ac:dyDescent="0.25">
      <c r="A296" s="158">
        <v>3132</v>
      </c>
      <c r="B296" s="159"/>
      <c r="C296" s="160"/>
      <c r="D296" s="66" t="s">
        <v>80</v>
      </c>
      <c r="E296" s="41">
        <v>1643048.13</v>
      </c>
      <c r="F296" s="42">
        <v>1738088</v>
      </c>
      <c r="G296" s="41">
        <v>1765500</v>
      </c>
      <c r="H296" s="41">
        <f t="shared" si="80"/>
        <v>234322.11825602228</v>
      </c>
      <c r="I296" s="41">
        <f t="shared" si="83"/>
        <v>1765500</v>
      </c>
      <c r="J296" s="41">
        <f t="shared" si="77"/>
        <v>1.7439777147956192E-3</v>
      </c>
      <c r="K296" s="41">
        <f t="shared" si="84"/>
        <v>1765500</v>
      </c>
      <c r="L296" s="41">
        <v>234322.12</v>
      </c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</row>
    <row r="297" spans="1:62" ht="15" hidden="1" customHeight="1" x14ac:dyDescent="0.25">
      <c r="A297" s="158">
        <v>3133</v>
      </c>
      <c r="B297" s="159"/>
      <c r="C297" s="160"/>
      <c r="D297" s="66" t="s">
        <v>82</v>
      </c>
      <c r="E297" s="41">
        <v>0</v>
      </c>
      <c r="F297" s="42">
        <v>0</v>
      </c>
      <c r="G297" s="41">
        <v>8800</v>
      </c>
      <c r="H297" s="41">
        <f t="shared" si="80"/>
        <v>1167.9607140487092</v>
      </c>
      <c r="I297" s="41">
        <f t="shared" si="83"/>
        <v>8800</v>
      </c>
      <c r="J297" s="41">
        <f t="shared" si="77"/>
        <v>-7.1404870914193452E-4</v>
      </c>
      <c r="K297" s="41">
        <f t="shared" si="84"/>
        <v>8800</v>
      </c>
      <c r="L297" s="41">
        <v>1167.96</v>
      </c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  <c r="BI297" s="190"/>
      <c r="BJ297" s="190"/>
    </row>
    <row r="298" spans="1:62" x14ac:dyDescent="0.25">
      <c r="A298" s="85">
        <v>32</v>
      </c>
      <c r="B298" s="154"/>
      <c r="C298" s="155"/>
      <c r="D298" s="74" t="s">
        <v>84</v>
      </c>
      <c r="E298" s="36">
        <f>E299+E301</f>
        <v>16075</v>
      </c>
      <c r="F298" s="36">
        <f>F299+F301</f>
        <v>206024</v>
      </c>
      <c r="G298" s="36">
        <f>G299+G301</f>
        <v>180140</v>
      </c>
      <c r="H298" s="36">
        <f t="shared" si="80"/>
        <v>23908.686707810735</v>
      </c>
      <c r="I298" s="36">
        <f t="shared" si="83"/>
        <v>180140</v>
      </c>
      <c r="J298" s="36">
        <f t="shared" si="77"/>
        <v>3.2921892670856323E-3</v>
      </c>
      <c r="K298" s="36">
        <f t="shared" si="84"/>
        <v>180140</v>
      </c>
      <c r="L298" s="36">
        <f>L299+L301</f>
        <v>23908.690000000002</v>
      </c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1"/>
      <c r="AE298" s="191"/>
      <c r="AF298" s="191"/>
      <c r="AG298" s="191"/>
      <c r="AH298" s="191"/>
      <c r="AI298" s="191"/>
      <c r="AJ298" s="191"/>
      <c r="AK298" s="191"/>
      <c r="AL298" s="191"/>
      <c r="AM298" s="191"/>
      <c r="AN298" s="191"/>
      <c r="AO298" s="191"/>
      <c r="AP298" s="191"/>
      <c r="AQ298" s="191"/>
      <c r="AR298" s="191"/>
      <c r="AS298" s="191"/>
      <c r="AT298" s="191"/>
      <c r="AU298" s="191"/>
      <c r="AV298" s="191"/>
      <c r="AW298" s="191"/>
      <c r="AX298" s="191"/>
      <c r="AY298" s="191"/>
      <c r="AZ298" s="191"/>
      <c r="BA298" s="191"/>
      <c r="BB298" s="191"/>
      <c r="BC298" s="191"/>
      <c r="BD298" s="191"/>
      <c r="BE298" s="191"/>
      <c r="BF298" s="191"/>
      <c r="BG298" s="191"/>
      <c r="BH298" s="191"/>
      <c r="BI298" s="191"/>
      <c r="BJ298" s="191"/>
    </row>
    <row r="299" spans="1:62" hidden="1" x14ac:dyDescent="0.25">
      <c r="A299" s="86">
        <v>321</v>
      </c>
      <c r="B299" s="156"/>
      <c r="C299" s="157"/>
      <c r="D299" s="65" t="s">
        <v>85</v>
      </c>
      <c r="E299" s="38">
        <f>E300</f>
        <v>0</v>
      </c>
      <c r="F299" s="38">
        <f>F300</f>
        <v>0</v>
      </c>
      <c r="G299" s="38">
        <f>G300</f>
        <v>0</v>
      </c>
      <c r="H299" s="38">
        <f t="shared" si="80"/>
        <v>0</v>
      </c>
      <c r="I299" s="38">
        <f t="shared" si="83"/>
        <v>0</v>
      </c>
      <c r="J299" s="38">
        <f t="shared" si="77"/>
        <v>0</v>
      </c>
      <c r="K299" s="38">
        <f t="shared" si="84"/>
        <v>0</v>
      </c>
      <c r="L299" s="38">
        <f>L300</f>
        <v>0</v>
      </c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</row>
    <row r="300" spans="1:62" ht="26.25" hidden="1" x14ac:dyDescent="0.25">
      <c r="A300" s="158">
        <v>3212</v>
      </c>
      <c r="B300" s="159"/>
      <c r="C300" s="160"/>
      <c r="D300" s="66" t="s">
        <v>187</v>
      </c>
      <c r="E300" s="41">
        <v>0</v>
      </c>
      <c r="F300" s="42">
        <v>0</v>
      </c>
      <c r="G300" s="41">
        <v>0</v>
      </c>
      <c r="H300" s="41">
        <f t="shared" si="80"/>
        <v>0</v>
      </c>
      <c r="I300" s="41">
        <f t="shared" si="83"/>
        <v>0</v>
      </c>
      <c r="J300" s="41">
        <f t="shared" si="77"/>
        <v>0</v>
      </c>
      <c r="K300" s="41">
        <f t="shared" si="84"/>
        <v>0</v>
      </c>
      <c r="L300" s="41">
        <f t="shared" si="81"/>
        <v>0</v>
      </c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</row>
    <row r="301" spans="1:62" ht="26.25" hidden="1" x14ac:dyDescent="0.25">
      <c r="A301" s="86">
        <v>329</v>
      </c>
      <c r="B301" s="156"/>
      <c r="C301" s="157"/>
      <c r="D301" s="65" t="s">
        <v>107</v>
      </c>
      <c r="E301" s="38">
        <f>SUM(E302:E303)</f>
        <v>16075</v>
      </c>
      <c r="F301" s="38">
        <f>SUM(F302:F303)</f>
        <v>206024</v>
      </c>
      <c r="G301" s="38">
        <f>SUM(G302:G303)</f>
        <v>180140</v>
      </c>
      <c r="H301" s="38">
        <f t="shared" si="80"/>
        <v>23908.686707810735</v>
      </c>
      <c r="I301" s="38">
        <f t="shared" si="83"/>
        <v>180140</v>
      </c>
      <c r="J301" s="38">
        <f t="shared" si="77"/>
        <v>3.2921892670856323E-3</v>
      </c>
      <c r="K301" s="38">
        <f t="shared" si="84"/>
        <v>180140</v>
      </c>
      <c r="L301" s="38">
        <f>SUM(L302:L303)</f>
        <v>23908.690000000002</v>
      </c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</row>
    <row r="302" spans="1:62" hidden="1" x14ac:dyDescent="0.25">
      <c r="A302" s="158">
        <v>3295</v>
      </c>
      <c r="B302" s="159"/>
      <c r="C302" s="160"/>
      <c r="D302" s="66" t="s">
        <v>112</v>
      </c>
      <c r="E302" s="41">
        <v>16075</v>
      </c>
      <c r="F302" s="42">
        <v>20400</v>
      </c>
      <c r="G302" s="41">
        <v>22140</v>
      </c>
      <c r="H302" s="41">
        <v>2938.49</v>
      </c>
      <c r="I302" s="41">
        <f t="shared" si="83"/>
        <v>22140</v>
      </c>
      <c r="J302" s="41">
        <f t="shared" si="77"/>
        <v>0</v>
      </c>
      <c r="K302" s="41">
        <f t="shared" si="84"/>
        <v>22140</v>
      </c>
      <c r="L302" s="41">
        <v>2938.49</v>
      </c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  <c r="AU302" s="193"/>
      <c r="AV302" s="193"/>
      <c r="AW302" s="193"/>
      <c r="AX302" s="193"/>
      <c r="AY302" s="193"/>
      <c r="AZ302" s="193"/>
      <c r="BA302" s="193"/>
      <c r="BB302" s="193"/>
      <c r="BC302" s="193"/>
      <c r="BD302" s="193"/>
      <c r="BE302" s="193"/>
      <c r="BF302" s="193"/>
      <c r="BG302" s="193"/>
      <c r="BH302" s="193"/>
      <c r="BI302" s="193"/>
      <c r="BJ302" s="193"/>
    </row>
    <row r="303" spans="1:62" ht="15" hidden="1" customHeight="1" x14ac:dyDescent="0.25">
      <c r="A303" s="158">
        <v>3296</v>
      </c>
      <c r="B303" s="159"/>
      <c r="C303" s="160"/>
      <c r="D303" s="66" t="s">
        <v>117</v>
      </c>
      <c r="E303" s="41">
        <v>0</v>
      </c>
      <c r="F303" s="42">
        <v>185624</v>
      </c>
      <c r="G303" s="41">
        <v>158000</v>
      </c>
      <c r="H303" s="41">
        <f t="shared" ref="H303:H332" si="86">G303/7.5345</f>
        <v>20970.203729510915</v>
      </c>
      <c r="I303" s="41">
        <f t="shared" si="83"/>
        <v>158000</v>
      </c>
      <c r="J303" s="41">
        <f t="shared" si="77"/>
        <v>-3.7295109141268767E-3</v>
      </c>
      <c r="K303" s="41">
        <f t="shared" si="84"/>
        <v>158000</v>
      </c>
      <c r="L303" s="41">
        <v>20970.2</v>
      </c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188"/>
      <c r="AZ303" s="188"/>
      <c r="BA303" s="188"/>
      <c r="BB303" s="188"/>
      <c r="BC303" s="188"/>
      <c r="BD303" s="188"/>
      <c r="BE303" s="188"/>
      <c r="BF303" s="188"/>
      <c r="BG303" s="188"/>
      <c r="BH303" s="188"/>
      <c r="BI303" s="188"/>
      <c r="BJ303" s="188"/>
    </row>
    <row r="304" spans="1:62" x14ac:dyDescent="0.25">
      <c r="A304" s="85">
        <v>34</v>
      </c>
      <c r="B304" s="154"/>
      <c r="C304" s="155"/>
      <c r="D304" s="74" t="s">
        <v>122</v>
      </c>
      <c r="E304" s="36">
        <f>E306</f>
        <v>0</v>
      </c>
      <c r="F304" s="36">
        <f>F306</f>
        <v>98241</v>
      </c>
      <c r="G304" s="36">
        <f>G306</f>
        <v>126000</v>
      </c>
      <c r="H304" s="36">
        <f t="shared" si="86"/>
        <v>16723.073860242883</v>
      </c>
      <c r="I304" s="36">
        <f t="shared" si="83"/>
        <v>126000</v>
      </c>
      <c r="J304" s="36">
        <f t="shared" si="77"/>
        <v>-3.8602428830927238E-3</v>
      </c>
      <c r="K304" s="36">
        <f t="shared" si="84"/>
        <v>126000</v>
      </c>
      <c r="L304" s="36">
        <f>L305</f>
        <v>16723.07</v>
      </c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</row>
    <row r="305" spans="1:62" hidden="1" x14ac:dyDescent="0.25">
      <c r="A305" s="86">
        <v>343</v>
      </c>
      <c r="B305" s="156"/>
      <c r="C305" s="157"/>
      <c r="D305" s="65" t="s">
        <v>123</v>
      </c>
      <c r="E305" s="38"/>
      <c r="F305" s="38"/>
      <c r="G305" s="38"/>
      <c r="H305" s="38">
        <v>16723.07</v>
      </c>
      <c r="I305" s="38"/>
      <c r="J305" s="38">
        <f t="shared" si="77"/>
        <v>0</v>
      </c>
      <c r="K305" s="38"/>
      <c r="L305" s="38">
        <f>L306</f>
        <v>16723.07</v>
      </c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  <c r="AC305" s="190"/>
      <c r="AD305" s="190"/>
      <c r="AE305" s="190"/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</row>
    <row r="306" spans="1:62" hidden="1" x14ac:dyDescent="0.25">
      <c r="A306" s="158">
        <v>3433</v>
      </c>
      <c r="B306" s="159"/>
      <c r="C306" s="160"/>
      <c r="D306" s="66" t="s">
        <v>125</v>
      </c>
      <c r="E306" s="41">
        <v>0</v>
      </c>
      <c r="F306" s="42">
        <v>98241</v>
      </c>
      <c r="G306" s="41">
        <v>126000</v>
      </c>
      <c r="H306" s="41">
        <f t="shared" si="86"/>
        <v>16723.073860242883</v>
      </c>
      <c r="I306" s="41">
        <f t="shared" si="83"/>
        <v>126000</v>
      </c>
      <c r="J306" s="41">
        <f t="shared" si="77"/>
        <v>-3.8602428830927238E-3</v>
      </c>
      <c r="K306" s="41">
        <f t="shared" si="84"/>
        <v>126000</v>
      </c>
      <c r="L306" s="41">
        <v>16723.07</v>
      </c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1"/>
      <c r="BC306" s="191"/>
      <c r="BD306" s="191"/>
      <c r="BE306" s="191"/>
      <c r="BF306" s="191"/>
      <c r="BG306" s="191"/>
      <c r="BH306" s="191"/>
      <c r="BI306" s="191"/>
      <c r="BJ306" s="191"/>
    </row>
    <row r="307" spans="1:62" x14ac:dyDescent="0.25">
      <c r="A307" s="230" t="s">
        <v>198</v>
      </c>
      <c r="B307" s="230"/>
      <c r="C307" s="230"/>
      <c r="D307" s="149" t="s">
        <v>216</v>
      </c>
      <c r="E307" s="150" t="e">
        <f t="shared" ref="E307:G308" si="87">E308</f>
        <v>#REF!</v>
      </c>
      <c r="F307" s="150" t="e">
        <f t="shared" si="87"/>
        <v>#REF!</v>
      </c>
      <c r="G307" s="150" t="e">
        <f t="shared" si="87"/>
        <v>#REF!</v>
      </c>
      <c r="H307" s="150">
        <v>26677.279999999999</v>
      </c>
      <c r="I307" s="150" t="e">
        <f t="shared" si="83"/>
        <v>#REF!</v>
      </c>
      <c r="J307" s="150">
        <f t="shared" si="77"/>
        <v>4.4913398378412239E-3</v>
      </c>
      <c r="K307" s="150" t="e">
        <f t="shared" si="84"/>
        <v>#REF!</v>
      </c>
      <c r="L307" s="150">
        <f>L309</f>
        <v>26677.284491339837</v>
      </c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</row>
    <row r="308" spans="1:62" x14ac:dyDescent="0.25">
      <c r="A308" s="223" t="s">
        <v>207</v>
      </c>
      <c r="B308" s="223"/>
      <c r="C308" s="223"/>
      <c r="D308" s="130" t="s">
        <v>51</v>
      </c>
      <c r="E308" s="45" t="e">
        <f t="shared" si="87"/>
        <v>#REF!</v>
      </c>
      <c r="F308" s="45" t="e">
        <f t="shared" si="87"/>
        <v>#REF!</v>
      </c>
      <c r="G308" s="45" t="e">
        <f t="shared" si="87"/>
        <v>#REF!</v>
      </c>
      <c r="H308" s="45">
        <v>26677.279999999999</v>
      </c>
      <c r="I308" s="45" t="e">
        <f t="shared" si="83"/>
        <v>#REF!</v>
      </c>
      <c r="J308" s="45">
        <f t="shared" si="77"/>
        <v>4.4913398378412239E-3</v>
      </c>
      <c r="K308" s="45" t="e">
        <f t="shared" si="84"/>
        <v>#REF!</v>
      </c>
      <c r="L308" s="45">
        <f>L309</f>
        <v>26677.284491339837</v>
      </c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</row>
    <row r="309" spans="1:62" x14ac:dyDescent="0.25">
      <c r="A309" s="151">
        <v>3</v>
      </c>
      <c r="B309" s="139"/>
      <c r="C309" s="140"/>
      <c r="D309" s="131" t="s">
        <v>74</v>
      </c>
      <c r="E309" s="34" t="e">
        <f>E310+#REF!</f>
        <v>#REF!</v>
      </c>
      <c r="F309" s="34" t="e">
        <f>F310+#REF!</f>
        <v>#REF!</v>
      </c>
      <c r="G309" s="34" t="e">
        <f>G310+#REF!</f>
        <v>#REF!</v>
      </c>
      <c r="H309" s="34">
        <v>26677.279999999999</v>
      </c>
      <c r="I309" s="34" t="e">
        <f t="shared" si="83"/>
        <v>#REF!</v>
      </c>
      <c r="J309" s="34">
        <f t="shared" si="77"/>
        <v>4.4913398378412239E-3</v>
      </c>
      <c r="K309" s="34" t="e">
        <f t="shared" si="84"/>
        <v>#REF!</v>
      </c>
      <c r="L309" s="34">
        <f>L310</f>
        <v>26677.284491339837</v>
      </c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</row>
    <row r="310" spans="1:62" x14ac:dyDescent="0.25">
      <c r="A310" s="85">
        <v>32</v>
      </c>
      <c r="B310" s="143"/>
      <c r="C310" s="144"/>
      <c r="D310" s="78" t="s">
        <v>84</v>
      </c>
      <c r="E310" s="36">
        <f>E311</f>
        <v>227463.25</v>
      </c>
      <c r="F310" s="36">
        <f>F311</f>
        <v>201000</v>
      </c>
      <c r="G310" s="36">
        <f>G311</f>
        <v>201000</v>
      </c>
      <c r="H310" s="36">
        <f t="shared" si="86"/>
        <v>26677.284491339837</v>
      </c>
      <c r="I310" s="36">
        <f t="shared" si="83"/>
        <v>201000</v>
      </c>
      <c r="J310" s="36">
        <f t="shared" si="77"/>
        <v>0</v>
      </c>
      <c r="K310" s="36">
        <f t="shared" si="84"/>
        <v>201000</v>
      </c>
      <c r="L310" s="36">
        <f>L311</f>
        <v>26677.284491339837</v>
      </c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</row>
    <row r="311" spans="1:62" hidden="1" x14ac:dyDescent="0.25">
      <c r="A311" s="86">
        <v>323</v>
      </c>
      <c r="B311" s="156"/>
      <c r="C311" s="157"/>
      <c r="D311" s="76" t="s">
        <v>97</v>
      </c>
      <c r="E311" s="38">
        <f>SUM(E312:E314)</f>
        <v>227463.25</v>
      </c>
      <c r="F311" s="38">
        <f>SUM(F312:F314)</f>
        <v>201000</v>
      </c>
      <c r="G311" s="38">
        <f>SUM(G312:G314)</f>
        <v>201000</v>
      </c>
      <c r="H311" s="38">
        <f t="shared" si="86"/>
        <v>26677.284491339837</v>
      </c>
      <c r="I311" s="38">
        <f t="shared" si="83"/>
        <v>201000</v>
      </c>
      <c r="J311" s="38">
        <f t="shared" si="77"/>
        <v>0</v>
      </c>
      <c r="K311" s="38">
        <f t="shared" si="84"/>
        <v>201000</v>
      </c>
      <c r="L311" s="38">
        <f>SUM(L312:L314)</f>
        <v>26677.284491339837</v>
      </c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H311" s="184"/>
      <c r="BI311" s="184"/>
      <c r="BJ311" s="184"/>
    </row>
    <row r="312" spans="1:62" hidden="1" x14ac:dyDescent="0.25">
      <c r="A312" s="158">
        <v>3232</v>
      </c>
      <c r="B312" s="159"/>
      <c r="C312" s="160"/>
      <c r="D312" s="77" t="s">
        <v>99</v>
      </c>
      <c r="E312" s="41">
        <v>0</v>
      </c>
      <c r="F312" s="42">
        <v>0</v>
      </c>
      <c r="G312" s="41">
        <v>0</v>
      </c>
      <c r="H312" s="41">
        <f t="shared" si="86"/>
        <v>0</v>
      </c>
      <c r="I312" s="41">
        <f t="shared" si="83"/>
        <v>0</v>
      </c>
      <c r="J312" s="41">
        <f t="shared" si="77"/>
        <v>0</v>
      </c>
      <c r="K312" s="41">
        <f t="shared" si="84"/>
        <v>0</v>
      </c>
      <c r="L312" s="41">
        <f t="shared" ref="L312:L331" si="88">K312/7.5345</f>
        <v>0</v>
      </c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</row>
    <row r="313" spans="1:62" hidden="1" x14ac:dyDescent="0.25">
      <c r="A313" s="158">
        <v>3233</v>
      </c>
      <c r="B313" s="159"/>
      <c r="C313" s="160"/>
      <c r="D313" s="77" t="s">
        <v>100</v>
      </c>
      <c r="E313" s="41">
        <v>930.5</v>
      </c>
      <c r="F313" s="42">
        <v>1000</v>
      </c>
      <c r="G313" s="41">
        <v>1000</v>
      </c>
      <c r="H313" s="41">
        <f t="shared" si="86"/>
        <v>132.72280841462606</v>
      </c>
      <c r="I313" s="41">
        <f t="shared" si="83"/>
        <v>1000</v>
      </c>
      <c r="J313" s="41">
        <f t="shared" si="77"/>
        <v>0</v>
      </c>
      <c r="K313" s="41">
        <f t="shared" si="84"/>
        <v>1000</v>
      </c>
      <c r="L313" s="41">
        <f t="shared" si="88"/>
        <v>132.72280841462606</v>
      </c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</row>
    <row r="314" spans="1:62" hidden="1" x14ac:dyDescent="0.25">
      <c r="A314" s="158">
        <v>3237</v>
      </c>
      <c r="B314" s="159"/>
      <c r="C314" s="160"/>
      <c r="D314" s="77" t="s">
        <v>104</v>
      </c>
      <c r="E314" s="41">
        <v>226532.75</v>
      </c>
      <c r="F314" s="42">
        <v>200000</v>
      </c>
      <c r="G314" s="41">
        <v>200000</v>
      </c>
      <c r="H314" s="41">
        <f t="shared" si="86"/>
        <v>26544.56168292521</v>
      </c>
      <c r="I314" s="41">
        <f t="shared" si="83"/>
        <v>200000</v>
      </c>
      <c r="J314" s="41">
        <f t="shared" si="77"/>
        <v>0</v>
      </c>
      <c r="K314" s="41">
        <f t="shared" si="84"/>
        <v>200000</v>
      </c>
      <c r="L314" s="41">
        <f t="shared" si="88"/>
        <v>26544.56168292521</v>
      </c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</row>
    <row r="315" spans="1:62" x14ac:dyDescent="0.25">
      <c r="A315" s="230" t="s">
        <v>177</v>
      </c>
      <c r="B315" s="230"/>
      <c r="C315" s="230"/>
      <c r="D315" s="149" t="s">
        <v>178</v>
      </c>
      <c r="E315" s="150">
        <f t="shared" ref="E315:G317" si="89">E316</f>
        <v>2770.63</v>
      </c>
      <c r="F315" s="150">
        <f t="shared" si="89"/>
        <v>3900</v>
      </c>
      <c r="G315" s="150">
        <f t="shared" si="89"/>
        <v>10560</v>
      </c>
      <c r="H315" s="150">
        <f t="shared" si="86"/>
        <v>1401.5528568584512</v>
      </c>
      <c r="I315" s="150">
        <f t="shared" ref="I315:I343" si="90">G315</f>
        <v>10560</v>
      </c>
      <c r="J315" s="150">
        <f t="shared" si="77"/>
        <v>0</v>
      </c>
      <c r="K315" s="150">
        <f t="shared" ref="K315:K343" si="91">I315</f>
        <v>10560</v>
      </c>
      <c r="L315" s="150">
        <f>L317</f>
        <v>1401.5528568584512</v>
      </c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</row>
    <row r="316" spans="1:62" x14ac:dyDescent="0.25">
      <c r="A316" s="223" t="s">
        <v>212</v>
      </c>
      <c r="B316" s="223"/>
      <c r="C316" s="223"/>
      <c r="D316" s="171" t="s">
        <v>43</v>
      </c>
      <c r="E316" s="45">
        <f t="shared" si="89"/>
        <v>2770.63</v>
      </c>
      <c r="F316" s="45">
        <f t="shared" si="89"/>
        <v>3900</v>
      </c>
      <c r="G316" s="45">
        <f t="shared" si="89"/>
        <v>10560</v>
      </c>
      <c r="H316" s="45">
        <f t="shared" si="86"/>
        <v>1401.5528568584512</v>
      </c>
      <c r="I316" s="45">
        <f t="shared" si="90"/>
        <v>10560</v>
      </c>
      <c r="J316" s="45">
        <f t="shared" si="77"/>
        <v>0</v>
      </c>
      <c r="K316" s="45">
        <f t="shared" si="91"/>
        <v>10560</v>
      </c>
      <c r="L316" s="45">
        <f>L317</f>
        <v>1401.5528568584512</v>
      </c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1"/>
      <c r="AF316" s="191"/>
      <c r="AG316" s="191"/>
      <c r="AH316" s="191"/>
      <c r="AI316" s="191"/>
      <c r="AJ316" s="191"/>
      <c r="AK316" s="191"/>
      <c r="AL316" s="191"/>
      <c r="AM316" s="191"/>
      <c r="AN316" s="191"/>
      <c r="AO316" s="191"/>
      <c r="AP316" s="191"/>
      <c r="AQ316" s="191"/>
      <c r="AR316" s="191"/>
      <c r="AS316" s="191"/>
      <c r="AT316" s="191"/>
      <c r="AU316" s="191"/>
      <c r="AV316" s="191"/>
      <c r="AW316" s="191"/>
      <c r="AX316" s="191"/>
      <c r="AY316" s="191"/>
      <c r="AZ316" s="191"/>
      <c r="BA316" s="191"/>
      <c r="BB316" s="191"/>
      <c r="BC316" s="191"/>
      <c r="BD316" s="191"/>
      <c r="BE316" s="191"/>
      <c r="BF316" s="191"/>
      <c r="BG316" s="191"/>
      <c r="BH316" s="191"/>
      <c r="BI316" s="191"/>
      <c r="BJ316" s="191"/>
    </row>
    <row r="317" spans="1:62" x14ac:dyDescent="0.25">
      <c r="A317" s="151">
        <v>3</v>
      </c>
      <c r="B317" s="152"/>
      <c r="C317" s="153"/>
      <c r="D317" s="131" t="s">
        <v>74</v>
      </c>
      <c r="E317" s="34">
        <f t="shared" si="89"/>
        <v>2770.63</v>
      </c>
      <c r="F317" s="34">
        <f t="shared" si="89"/>
        <v>3900</v>
      </c>
      <c r="G317" s="34">
        <f t="shared" si="89"/>
        <v>10560</v>
      </c>
      <c r="H317" s="34">
        <f t="shared" si="86"/>
        <v>1401.5528568584512</v>
      </c>
      <c r="I317" s="34">
        <f t="shared" si="90"/>
        <v>10560</v>
      </c>
      <c r="J317" s="34">
        <f t="shared" si="77"/>
        <v>0</v>
      </c>
      <c r="K317" s="34">
        <f t="shared" si="91"/>
        <v>10560</v>
      </c>
      <c r="L317" s="34">
        <f>L318</f>
        <v>1401.5528568584512</v>
      </c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</row>
    <row r="318" spans="1:62" x14ac:dyDescent="0.25">
      <c r="A318" s="85">
        <v>32</v>
      </c>
      <c r="B318" s="154"/>
      <c r="C318" s="155"/>
      <c r="D318" s="78" t="s">
        <v>84</v>
      </c>
      <c r="E318" s="36">
        <f>E319+E323+E329</f>
        <v>2770.63</v>
      </c>
      <c r="F318" s="36">
        <f>F319+F323+F329</f>
        <v>3900</v>
      </c>
      <c r="G318" s="36">
        <f>G319+G323+G329</f>
        <v>10560</v>
      </c>
      <c r="H318" s="36">
        <f t="shared" si="86"/>
        <v>1401.5528568584512</v>
      </c>
      <c r="I318" s="36">
        <f t="shared" si="90"/>
        <v>10560</v>
      </c>
      <c r="J318" s="36">
        <f t="shared" si="77"/>
        <v>0</v>
      </c>
      <c r="K318" s="36">
        <f t="shared" si="91"/>
        <v>10560</v>
      </c>
      <c r="L318" s="36">
        <f>L319+L323+L329</f>
        <v>1401.5528568584512</v>
      </c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</row>
    <row r="319" spans="1:62" hidden="1" x14ac:dyDescent="0.25">
      <c r="A319" s="86">
        <v>321</v>
      </c>
      <c r="B319" s="156"/>
      <c r="C319" s="157"/>
      <c r="D319" s="93" t="s">
        <v>85</v>
      </c>
      <c r="E319" s="38">
        <f>SUM(E320:E322)</f>
        <v>0</v>
      </c>
      <c r="F319" s="38">
        <f>SUM(F320:F322)</f>
        <v>0</v>
      </c>
      <c r="G319" s="38">
        <f>SUM(G320:G322)</f>
        <v>0</v>
      </c>
      <c r="H319" s="38">
        <f t="shared" si="86"/>
        <v>0</v>
      </c>
      <c r="I319" s="38">
        <f t="shared" si="90"/>
        <v>0</v>
      </c>
      <c r="J319" s="38">
        <f t="shared" si="77"/>
        <v>0</v>
      </c>
      <c r="K319" s="38">
        <f t="shared" si="91"/>
        <v>0</v>
      </c>
      <c r="L319" s="38">
        <f>SUM(L320:L322)</f>
        <v>0</v>
      </c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3"/>
      <c r="AU319" s="193"/>
      <c r="AV319" s="193"/>
      <c r="AW319" s="193"/>
      <c r="AX319" s="193"/>
      <c r="AY319" s="193"/>
      <c r="AZ319" s="193"/>
      <c r="BA319" s="193"/>
      <c r="BB319" s="193"/>
      <c r="BC319" s="193"/>
      <c r="BD319" s="193"/>
      <c r="BE319" s="193"/>
      <c r="BF319" s="193"/>
      <c r="BG319" s="193"/>
      <c r="BH319" s="193"/>
      <c r="BI319" s="193"/>
      <c r="BJ319" s="193"/>
    </row>
    <row r="320" spans="1:62" ht="15" hidden="1" customHeight="1" x14ac:dyDescent="0.25">
      <c r="A320" s="158">
        <v>3211</v>
      </c>
      <c r="B320" s="159"/>
      <c r="C320" s="160"/>
      <c r="D320" s="95" t="s">
        <v>86</v>
      </c>
      <c r="E320" s="41">
        <v>0</v>
      </c>
      <c r="F320" s="42">
        <v>0</v>
      </c>
      <c r="G320" s="41">
        <v>0</v>
      </c>
      <c r="H320" s="41">
        <f t="shared" si="86"/>
        <v>0</v>
      </c>
      <c r="I320" s="41">
        <f t="shared" si="90"/>
        <v>0</v>
      </c>
      <c r="J320" s="41">
        <f t="shared" si="77"/>
        <v>0</v>
      </c>
      <c r="K320" s="41">
        <f t="shared" si="91"/>
        <v>0</v>
      </c>
      <c r="L320" s="41">
        <f t="shared" si="88"/>
        <v>0</v>
      </c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  <c r="AA320" s="188"/>
      <c r="AB320" s="188"/>
      <c r="AC320" s="188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  <c r="BA320" s="188"/>
      <c r="BB320" s="188"/>
      <c r="BC320" s="188"/>
      <c r="BD320" s="188"/>
      <c r="BE320" s="188"/>
      <c r="BF320" s="188"/>
      <c r="BG320" s="188"/>
      <c r="BH320" s="188"/>
      <c r="BI320" s="188"/>
      <c r="BJ320" s="188"/>
    </row>
    <row r="321" spans="1:62" hidden="1" x14ac:dyDescent="0.25">
      <c r="A321" s="158">
        <v>3213</v>
      </c>
      <c r="B321" s="159"/>
      <c r="C321" s="160"/>
      <c r="D321" s="95" t="s">
        <v>88</v>
      </c>
      <c r="E321" s="41">
        <v>0</v>
      </c>
      <c r="F321" s="42">
        <v>0</v>
      </c>
      <c r="G321" s="41">
        <v>0</v>
      </c>
      <c r="H321" s="41">
        <f t="shared" si="86"/>
        <v>0</v>
      </c>
      <c r="I321" s="41">
        <f t="shared" si="90"/>
        <v>0</v>
      </c>
      <c r="J321" s="41">
        <f t="shared" si="77"/>
        <v>0</v>
      </c>
      <c r="K321" s="41">
        <f t="shared" si="91"/>
        <v>0</v>
      </c>
      <c r="L321" s="41">
        <f t="shared" si="88"/>
        <v>0</v>
      </c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</row>
    <row r="322" spans="1:62" hidden="1" x14ac:dyDescent="0.25">
      <c r="A322" s="158">
        <v>3214</v>
      </c>
      <c r="B322" s="159"/>
      <c r="C322" s="160"/>
      <c r="D322" s="95" t="s">
        <v>89</v>
      </c>
      <c r="E322" s="41">
        <v>0</v>
      </c>
      <c r="F322" s="42">
        <v>0</v>
      </c>
      <c r="G322" s="41">
        <v>0</v>
      </c>
      <c r="H322" s="41">
        <f t="shared" si="86"/>
        <v>0</v>
      </c>
      <c r="I322" s="41">
        <f t="shared" si="90"/>
        <v>0</v>
      </c>
      <c r="J322" s="41">
        <f t="shared" si="77"/>
        <v>0</v>
      </c>
      <c r="K322" s="41">
        <f t="shared" si="91"/>
        <v>0</v>
      </c>
      <c r="L322" s="41">
        <f t="shared" si="88"/>
        <v>0</v>
      </c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</row>
    <row r="323" spans="1:62" hidden="1" x14ac:dyDescent="0.25">
      <c r="A323" s="86">
        <v>322</v>
      </c>
      <c r="B323" s="156"/>
      <c r="C323" s="157"/>
      <c r="D323" s="93" t="s">
        <v>90</v>
      </c>
      <c r="E323" s="38">
        <f>SUM(E324:E326)</f>
        <v>0</v>
      </c>
      <c r="F323" s="38">
        <f>SUM(F324:F326)</f>
        <v>0</v>
      </c>
      <c r="G323" s="38">
        <f>SUM(G324:G326)</f>
        <v>0</v>
      </c>
      <c r="H323" s="38">
        <f t="shared" si="86"/>
        <v>0</v>
      </c>
      <c r="I323" s="38">
        <f t="shared" si="90"/>
        <v>0</v>
      </c>
      <c r="J323" s="38">
        <f t="shared" si="77"/>
        <v>0</v>
      </c>
      <c r="K323" s="38">
        <f t="shared" si="91"/>
        <v>0</v>
      </c>
      <c r="L323" s="38">
        <f>SUM(L324:L328)</f>
        <v>0</v>
      </c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191"/>
      <c r="BC323" s="191"/>
      <c r="BD323" s="191"/>
      <c r="BE323" s="191"/>
      <c r="BF323" s="191"/>
      <c r="BG323" s="191"/>
      <c r="BH323" s="191"/>
      <c r="BI323" s="191"/>
      <c r="BJ323" s="191"/>
    </row>
    <row r="324" spans="1:62" hidden="1" x14ac:dyDescent="0.25">
      <c r="A324" s="158">
        <v>3221</v>
      </c>
      <c r="B324" s="159"/>
      <c r="C324" s="160"/>
      <c r="D324" s="95" t="s">
        <v>113</v>
      </c>
      <c r="E324" s="41">
        <v>0</v>
      </c>
      <c r="F324" s="42">
        <v>0</v>
      </c>
      <c r="G324" s="41">
        <v>0</v>
      </c>
      <c r="H324" s="41">
        <f t="shared" si="86"/>
        <v>0</v>
      </c>
      <c r="I324" s="41">
        <f t="shared" si="90"/>
        <v>0</v>
      </c>
      <c r="J324" s="41">
        <f t="shared" si="77"/>
        <v>0</v>
      </c>
      <c r="K324" s="41">
        <f t="shared" si="91"/>
        <v>0</v>
      </c>
      <c r="L324" s="41">
        <f t="shared" si="88"/>
        <v>0</v>
      </c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  <c r="AW324" s="184"/>
      <c r="AX324" s="184"/>
      <c r="AY324" s="184"/>
      <c r="AZ324" s="184"/>
      <c r="BA324" s="184"/>
      <c r="BB324" s="184"/>
      <c r="BC324" s="184"/>
      <c r="BD324" s="184"/>
      <c r="BE324" s="184"/>
      <c r="BF324" s="184"/>
      <c r="BG324" s="184"/>
      <c r="BH324" s="184"/>
      <c r="BI324" s="184"/>
      <c r="BJ324" s="184"/>
    </row>
    <row r="325" spans="1:62" hidden="1" x14ac:dyDescent="0.25">
      <c r="A325" s="158">
        <v>3222</v>
      </c>
      <c r="B325" s="159"/>
      <c r="C325" s="160"/>
      <c r="D325" s="95" t="s">
        <v>92</v>
      </c>
      <c r="E325" s="41">
        <v>0</v>
      </c>
      <c r="F325" s="42">
        <v>0</v>
      </c>
      <c r="G325" s="41">
        <v>0</v>
      </c>
      <c r="H325" s="41">
        <f t="shared" si="86"/>
        <v>0</v>
      </c>
      <c r="I325" s="41">
        <f t="shared" si="90"/>
        <v>0</v>
      </c>
      <c r="J325" s="41">
        <f t="shared" si="77"/>
        <v>0</v>
      </c>
      <c r="K325" s="41">
        <f t="shared" si="91"/>
        <v>0</v>
      </c>
      <c r="L325" s="41">
        <f t="shared" si="88"/>
        <v>0</v>
      </c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  <c r="AW325" s="184"/>
      <c r="AX325" s="184"/>
      <c r="AY325" s="184"/>
      <c r="AZ325" s="184"/>
      <c r="BA325" s="184"/>
      <c r="BB325" s="184"/>
      <c r="BC325" s="184"/>
      <c r="BD325" s="184"/>
      <c r="BE325" s="184"/>
      <c r="BF325" s="184"/>
      <c r="BG325" s="184"/>
      <c r="BH325" s="184"/>
      <c r="BI325" s="184"/>
      <c r="BJ325" s="184"/>
    </row>
    <row r="326" spans="1:62" hidden="1" x14ac:dyDescent="0.25">
      <c r="A326" s="158">
        <v>3225</v>
      </c>
      <c r="B326" s="159"/>
      <c r="C326" s="160"/>
      <c r="D326" s="95" t="s">
        <v>114</v>
      </c>
      <c r="E326" s="41">
        <v>0</v>
      </c>
      <c r="F326" s="42">
        <v>0</v>
      </c>
      <c r="G326" s="41">
        <v>0</v>
      </c>
      <c r="H326" s="41">
        <f t="shared" si="86"/>
        <v>0</v>
      </c>
      <c r="I326" s="41">
        <f t="shared" si="90"/>
        <v>0</v>
      </c>
      <c r="J326" s="41">
        <f t="shared" si="77"/>
        <v>0</v>
      </c>
      <c r="K326" s="41">
        <f t="shared" si="91"/>
        <v>0</v>
      </c>
      <c r="L326" s="41">
        <f t="shared" si="88"/>
        <v>0</v>
      </c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  <c r="AW326" s="184"/>
      <c r="AX326" s="184"/>
      <c r="AY326" s="184"/>
      <c r="AZ326" s="184"/>
      <c r="BA326" s="184"/>
      <c r="BB326" s="184"/>
      <c r="BC326" s="184"/>
      <c r="BD326" s="184"/>
      <c r="BE326" s="184"/>
      <c r="BF326" s="184"/>
      <c r="BG326" s="184"/>
      <c r="BH326" s="184"/>
      <c r="BI326" s="184"/>
      <c r="BJ326" s="184"/>
    </row>
    <row r="327" spans="1:62" hidden="1" x14ac:dyDescent="0.25">
      <c r="A327" s="158">
        <v>323</v>
      </c>
      <c r="B327" s="159"/>
      <c r="C327" s="160"/>
      <c r="D327" s="95" t="s">
        <v>97</v>
      </c>
      <c r="E327" s="41">
        <f>E328</f>
        <v>0</v>
      </c>
      <c r="F327" s="41">
        <f>F328</f>
        <v>0</v>
      </c>
      <c r="G327" s="41">
        <f>G328</f>
        <v>0</v>
      </c>
      <c r="H327" s="41">
        <f t="shared" si="86"/>
        <v>0</v>
      </c>
      <c r="I327" s="41">
        <f t="shared" si="90"/>
        <v>0</v>
      </c>
      <c r="J327" s="41">
        <f t="shared" si="77"/>
        <v>0</v>
      </c>
      <c r="K327" s="41">
        <f t="shared" si="91"/>
        <v>0</v>
      </c>
      <c r="L327" s="41">
        <f t="shared" si="88"/>
        <v>0</v>
      </c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</row>
    <row r="328" spans="1:62" hidden="1" x14ac:dyDescent="0.25">
      <c r="A328" s="158">
        <v>3237</v>
      </c>
      <c r="B328" s="159"/>
      <c r="C328" s="160"/>
      <c r="D328" s="95" t="s">
        <v>104</v>
      </c>
      <c r="E328" s="41">
        <v>0</v>
      </c>
      <c r="F328" s="42">
        <v>0</v>
      </c>
      <c r="G328" s="41">
        <v>0</v>
      </c>
      <c r="H328" s="41">
        <f t="shared" si="86"/>
        <v>0</v>
      </c>
      <c r="I328" s="41">
        <f t="shared" si="90"/>
        <v>0</v>
      </c>
      <c r="J328" s="41">
        <f t="shared" ref="J328:J403" si="92">L328-H328</f>
        <v>0</v>
      </c>
      <c r="K328" s="41">
        <f t="shared" si="91"/>
        <v>0</v>
      </c>
      <c r="L328" s="41">
        <f t="shared" si="88"/>
        <v>0</v>
      </c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91"/>
      <c r="AZ328" s="191"/>
      <c r="BA328" s="191"/>
      <c r="BB328" s="191"/>
      <c r="BC328" s="191"/>
      <c r="BD328" s="191"/>
      <c r="BE328" s="191"/>
      <c r="BF328" s="191"/>
      <c r="BG328" s="191"/>
      <c r="BH328" s="191"/>
      <c r="BI328" s="191"/>
      <c r="BJ328" s="191"/>
    </row>
    <row r="329" spans="1:62" hidden="1" x14ac:dyDescent="0.25">
      <c r="A329" s="86">
        <v>329</v>
      </c>
      <c r="B329" s="156"/>
      <c r="C329" s="157"/>
      <c r="D329" s="93" t="s">
        <v>217</v>
      </c>
      <c r="E329" s="38">
        <f>SUM(E330:E331)</f>
        <v>2770.63</v>
      </c>
      <c r="F329" s="38">
        <f>SUM(F330:F331)</f>
        <v>3900</v>
      </c>
      <c r="G329" s="38">
        <f>SUM(G330:G331)</f>
        <v>10560</v>
      </c>
      <c r="H329" s="38">
        <f t="shared" si="86"/>
        <v>1401.5528568584512</v>
      </c>
      <c r="I329" s="38">
        <f t="shared" si="90"/>
        <v>10560</v>
      </c>
      <c r="J329" s="38">
        <f t="shared" si="92"/>
        <v>0</v>
      </c>
      <c r="K329" s="38">
        <f t="shared" si="91"/>
        <v>10560</v>
      </c>
      <c r="L329" s="38">
        <f>SUM(L330:L331)</f>
        <v>1401.5528568584512</v>
      </c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</row>
    <row r="330" spans="1:62" hidden="1" x14ac:dyDescent="0.25">
      <c r="A330" s="158">
        <v>3293</v>
      </c>
      <c r="B330" s="159"/>
      <c r="C330" s="160"/>
      <c r="D330" s="95" t="s">
        <v>110</v>
      </c>
      <c r="E330" s="41">
        <v>0</v>
      </c>
      <c r="F330" s="42">
        <v>0</v>
      </c>
      <c r="G330" s="41">
        <v>0</v>
      </c>
      <c r="H330" s="41">
        <f t="shared" si="86"/>
        <v>0</v>
      </c>
      <c r="I330" s="41">
        <f t="shared" si="90"/>
        <v>0</v>
      </c>
      <c r="J330" s="41">
        <f t="shared" si="92"/>
        <v>0</v>
      </c>
      <c r="K330" s="41">
        <f t="shared" si="91"/>
        <v>0</v>
      </c>
      <c r="L330" s="41">
        <f t="shared" si="88"/>
        <v>0</v>
      </c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</row>
    <row r="331" spans="1:62" hidden="1" x14ac:dyDescent="0.25">
      <c r="A331" s="158">
        <v>3299</v>
      </c>
      <c r="B331" s="159"/>
      <c r="C331" s="160"/>
      <c r="D331" s="95" t="s">
        <v>107</v>
      </c>
      <c r="E331" s="41">
        <v>2770.63</v>
      </c>
      <c r="F331" s="42">
        <v>3900</v>
      </c>
      <c r="G331" s="41">
        <v>10560</v>
      </c>
      <c r="H331" s="41">
        <f t="shared" si="86"/>
        <v>1401.5528568584512</v>
      </c>
      <c r="I331" s="41">
        <f t="shared" si="90"/>
        <v>10560</v>
      </c>
      <c r="J331" s="41">
        <f t="shared" si="92"/>
        <v>0</v>
      </c>
      <c r="K331" s="41">
        <f t="shared" si="91"/>
        <v>10560</v>
      </c>
      <c r="L331" s="41">
        <f t="shared" si="88"/>
        <v>1401.5528568584512</v>
      </c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88"/>
      <c r="AY331" s="188"/>
      <c r="AZ331" s="188"/>
      <c r="BA331" s="188"/>
      <c r="BB331" s="188"/>
      <c r="BC331" s="188"/>
      <c r="BD331" s="188"/>
      <c r="BE331" s="188"/>
      <c r="BF331" s="188"/>
      <c r="BG331" s="188"/>
      <c r="BH331" s="188"/>
      <c r="BI331" s="188"/>
      <c r="BJ331" s="188"/>
    </row>
    <row r="332" spans="1:62" x14ac:dyDescent="0.25">
      <c r="A332" s="230" t="s">
        <v>218</v>
      </c>
      <c r="B332" s="230"/>
      <c r="C332" s="230"/>
      <c r="D332" s="149" t="s">
        <v>180</v>
      </c>
      <c r="E332" s="150">
        <f>E333+E344</f>
        <v>0</v>
      </c>
      <c r="F332" s="150">
        <f>F333+F344</f>
        <v>36500</v>
      </c>
      <c r="G332" s="150">
        <f>G333+G344</f>
        <v>24500</v>
      </c>
      <c r="H332" s="150">
        <f t="shared" si="86"/>
        <v>3251.7088061583381</v>
      </c>
      <c r="I332" s="150">
        <f t="shared" si="90"/>
        <v>24500</v>
      </c>
      <c r="J332" s="150">
        <f t="shared" si="92"/>
        <v>0</v>
      </c>
      <c r="K332" s="150">
        <f t="shared" si="91"/>
        <v>24500</v>
      </c>
      <c r="L332" s="150">
        <f>L333+L344</f>
        <v>3251.7088061583381</v>
      </c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</row>
    <row r="333" spans="1:62" x14ac:dyDescent="0.25">
      <c r="A333" s="223" t="s">
        <v>207</v>
      </c>
      <c r="B333" s="223"/>
      <c r="C333" s="223"/>
      <c r="D333" s="130" t="s">
        <v>51</v>
      </c>
      <c r="E333" s="45">
        <f t="shared" ref="E333:G334" si="93">E334</f>
        <v>0</v>
      </c>
      <c r="F333" s="45">
        <f t="shared" si="93"/>
        <v>6500</v>
      </c>
      <c r="G333" s="45">
        <f t="shared" si="93"/>
        <v>3000</v>
      </c>
      <c r="H333" s="45">
        <f t="shared" ref="H333:H355" si="94">G333/7.5345</f>
        <v>398.16842524387812</v>
      </c>
      <c r="I333" s="45">
        <f t="shared" si="90"/>
        <v>3000</v>
      </c>
      <c r="J333" s="45">
        <f t="shared" si="92"/>
        <v>0</v>
      </c>
      <c r="K333" s="45">
        <f t="shared" si="91"/>
        <v>3000</v>
      </c>
      <c r="L333" s="45">
        <f>L334</f>
        <v>398.16842524387812</v>
      </c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  <c r="BI333" s="190"/>
      <c r="BJ333" s="190"/>
    </row>
    <row r="334" spans="1:62" x14ac:dyDescent="0.25">
      <c r="A334" s="151">
        <v>3</v>
      </c>
      <c r="B334" s="152"/>
      <c r="C334" s="153"/>
      <c r="D334" s="141" t="s">
        <v>74</v>
      </c>
      <c r="E334" s="34">
        <f t="shared" si="93"/>
        <v>0</v>
      </c>
      <c r="F334" s="34">
        <f t="shared" si="93"/>
        <v>6500</v>
      </c>
      <c r="G334" s="34">
        <f t="shared" si="93"/>
        <v>3000</v>
      </c>
      <c r="H334" s="34">
        <f t="shared" si="94"/>
        <v>398.16842524387812</v>
      </c>
      <c r="I334" s="34">
        <f t="shared" si="90"/>
        <v>3000</v>
      </c>
      <c r="J334" s="34">
        <f t="shared" si="92"/>
        <v>0</v>
      </c>
      <c r="K334" s="34">
        <f t="shared" si="91"/>
        <v>3000</v>
      </c>
      <c r="L334" s="34">
        <f>L335</f>
        <v>398.16842524387812</v>
      </c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1"/>
      <c r="AT334" s="191"/>
      <c r="AU334" s="191"/>
      <c r="AV334" s="191"/>
      <c r="AW334" s="191"/>
      <c r="AX334" s="191"/>
      <c r="AY334" s="191"/>
      <c r="AZ334" s="191"/>
      <c r="BA334" s="191"/>
      <c r="BB334" s="191"/>
      <c r="BC334" s="191"/>
      <c r="BD334" s="191"/>
      <c r="BE334" s="191"/>
      <c r="BF334" s="191"/>
      <c r="BG334" s="191"/>
      <c r="BH334" s="191"/>
      <c r="BI334" s="191"/>
      <c r="BJ334" s="191"/>
    </row>
    <row r="335" spans="1:62" x14ac:dyDescent="0.25">
      <c r="A335" s="85">
        <v>32</v>
      </c>
      <c r="B335" s="154"/>
      <c r="C335" s="155"/>
      <c r="D335" s="74" t="s">
        <v>84</v>
      </c>
      <c r="E335" s="36">
        <f>E336+E339+E341</f>
        <v>0</v>
      </c>
      <c r="F335" s="36">
        <f>F336+F339+F341</f>
        <v>6500</v>
      </c>
      <c r="G335" s="36">
        <f>G336+G339+G341</f>
        <v>3000</v>
      </c>
      <c r="H335" s="36">
        <f t="shared" si="94"/>
        <v>398.16842524387812</v>
      </c>
      <c r="I335" s="36">
        <f t="shared" si="90"/>
        <v>3000</v>
      </c>
      <c r="J335" s="36">
        <f t="shared" si="92"/>
        <v>0</v>
      </c>
      <c r="K335" s="36">
        <f t="shared" si="91"/>
        <v>3000</v>
      </c>
      <c r="L335" s="36">
        <f>L336+L341</f>
        <v>398.16842524387812</v>
      </c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</row>
    <row r="336" spans="1:62" hidden="1" x14ac:dyDescent="0.25">
      <c r="A336" s="86">
        <v>321</v>
      </c>
      <c r="B336" s="156"/>
      <c r="C336" s="157"/>
      <c r="D336" s="65" t="s">
        <v>85</v>
      </c>
      <c r="E336" s="38">
        <f>SUM(E337:E338)</f>
        <v>0</v>
      </c>
      <c r="F336" s="38">
        <f>SUM(F337:F338)</f>
        <v>0</v>
      </c>
      <c r="G336" s="38">
        <f>SUM(G337:G338)</f>
        <v>0</v>
      </c>
      <c r="H336" s="38">
        <f t="shared" si="94"/>
        <v>0</v>
      </c>
      <c r="I336" s="38">
        <f t="shared" si="90"/>
        <v>0</v>
      </c>
      <c r="J336" s="38">
        <f t="shared" si="92"/>
        <v>0</v>
      </c>
      <c r="K336" s="38">
        <f t="shared" si="91"/>
        <v>0</v>
      </c>
      <c r="L336" s="38">
        <f>SUM(L337:L340)</f>
        <v>0</v>
      </c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</row>
    <row r="337" spans="1:62" hidden="1" x14ac:dyDescent="0.25">
      <c r="A337" s="158">
        <v>3211</v>
      </c>
      <c r="B337" s="159"/>
      <c r="C337" s="160"/>
      <c r="D337" s="66" t="s">
        <v>86</v>
      </c>
      <c r="E337" s="41">
        <v>0</v>
      </c>
      <c r="F337" s="42">
        <v>0</v>
      </c>
      <c r="G337" s="41">
        <v>0</v>
      </c>
      <c r="H337" s="41">
        <f t="shared" si="94"/>
        <v>0</v>
      </c>
      <c r="I337" s="41">
        <f t="shared" si="90"/>
        <v>0</v>
      </c>
      <c r="J337" s="41">
        <f t="shared" si="92"/>
        <v>0</v>
      </c>
      <c r="K337" s="41">
        <f t="shared" si="91"/>
        <v>0</v>
      </c>
      <c r="L337" s="41">
        <f t="shared" ref="L337:L355" si="95">K337/7.5345</f>
        <v>0</v>
      </c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91"/>
      <c r="AZ337" s="191"/>
      <c r="BA337" s="191"/>
      <c r="BB337" s="191"/>
      <c r="BC337" s="191"/>
      <c r="BD337" s="191"/>
      <c r="BE337" s="191"/>
      <c r="BF337" s="191"/>
      <c r="BG337" s="191"/>
      <c r="BH337" s="191"/>
      <c r="BI337" s="191"/>
      <c r="BJ337" s="191"/>
    </row>
    <row r="338" spans="1:62" hidden="1" x14ac:dyDescent="0.25">
      <c r="A338" s="158">
        <v>3214</v>
      </c>
      <c r="B338" s="159"/>
      <c r="C338" s="160"/>
      <c r="D338" s="66" t="s">
        <v>89</v>
      </c>
      <c r="E338" s="41">
        <v>0</v>
      </c>
      <c r="F338" s="42">
        <v>0</v>
      </c>
      <c r="G338" s="41">
        <v>0</v>
      </c>
      <c r="H338" s="41">
        <f t="shared" si="94"/>
        <v>0</v>
      </c>
      <c r="I338" s="41">
        <f t="shared" si="90"/>
        <v>0</v>
      </c>
      <c r="J338" s="41">
        <f t="shared" si="92"/>
        <v>0</v>
      </c>
      <c r="K338" s="41">
        <f t="shared" si="91"/>
        <v>0</v>
      </c>
      <c r="L338" s="41">
        <f t="shared" si="95"/>
        <v>0</v>
      </c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</row>
    <row r="339" spans="1:62" ht="15" hidden="1" customHeight="1" x14ac:dyDescent="0.25">
      <c r="A339" s="158">
        <v>323</v>
      </c>
      <c r="B339" s="159"/>
      <c r="C339" s="160"/>
      <c r="D339" s="170" t="s">
        <v>97</v>
      </c>
      <c r="E339" s="41">
        <f>E340</f>
        <v>0</v>
      </c>
      <c r="F339" s="41">
        <f>F340</f>
        <v>0</v>
      </c>
      <c r="G339" s="41">
        <f>G340</f>
        <v>0</v>
      </c>
      <c r="H339" s="41">
        <f t="shared" si="94"/>
        <v>0</v>
      </c>
      <c r="I339" s="41">
        <f t="shared" si="90"/>
        <v>0</v>
      </c>
      <c r="J339" s="41">
        <f t="shared" si="92"/>
        <v>0</v>
      </c>
      <c r="K339" s="41">
        <f t="shared" si="91"/>
        <v>0</v>
      </c>
      <c r="L339" s="41">
        <f t="shared" si="95"/>
        <v>0</v>
      </c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</row>
    <row r="340" spans="1:62" hidden="1" x14ac:dyDescent="0.25">
      <c r="A340" s="158">
        <v>3231</v>
      </c>
      <c r="B340" s="159"/>
      <c r="C340" s="160"/>
      <c r="D340" s="66" t="s">
        <v>98</v>
      </c>
      <c r="E340" s="41">
        <v>0</v>
      </c>
      <c r="F340" s="42">
        <v>0</v>
      </c>
      <c r="G340" s="41">
        <v>0</v>
      </c>
      <c r="H340" s="41">
        <f t="shared" si="94"/>
        <v>0</v>
      </c>
      <c r="I340" s="41">
        <f t="shared" si="90"/>
        <v>0</v>
      </c>
      <c r="J340" s="41">
        <f t="shared" si="92"/>
        <v>0</v>
      </c>
      <c r="K340" s="41">
        <f t="shared" si="91"/>
        <v>0</v>
      </c>
      <c r="L340" s="41">
        <f t="shared" si="95"/>
        <v>0</v>
      </c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1"/>
      <c r="BA340" s="191"/>
      <c r="BB340" s="191"/>
      <c r="BC340" s="191"/>
      <c r="BD340" s="191"/>
      <c r="BE340" s="191"/>
      <c r="BF340" s="191"/>
      <c r="BG340" s="191"/>
      <c r="BH340" s="191"/>
      <c r="BI340" s="191"/>
      <c r="BJ340" s="191"/>
    </row>
    <row r="341" spans="1:62" hidden="1" x14ac:dyDescent="0.25">
      <c r="A341" s="86">
        <v>329</v>
      </c>
      <c r="B341" s="156"/>
      <c r="C341" s="157"/>
      <c r="D341" s="65" t="s">
        <v>217</v>
      </c>
      <c r="E341" s="38">
        <f>SUM(E342:E343)</f>
        <v>0</v>
      </c>
      <c r="F341" s="38">
        <f>SUM(F342:F343)</f>
        <v>6500</v>
      </c>
      <c r="G341" s="38">
        <f>SUM(G342:G343)</f>
        <v>3000</v>
      </c>
      <c r="H341" s="38">
        <f t="shared" si="94"/>
        <v>398.16842524387812</v>
      </c>
      <c r="I341" s="38">
        <f t="shared" si="90"/>
        <v>3000</v>
      </c>
      <c r="J341" s="38">
        <f t="shared" si="92"/>
        <v>0</v>
      </c>
      <c r="K341" s="38">
        <f t="shared" si="91"/>
        <v>3000</v>
      </c>
      <c r="L341" s="38">
        <f>SUM(L342:L343)</f>
        <v>398.16842524387812</v>
      </c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</row>
    <row r="342" spans="1:62" ht="25.5" hidden="1" x14ac:dyDescent="0.25">
      <c r="A342" s="158">
        <v>3291</v>
      </c>
      <c r="B342" s="159"/>
      <c r="C342" s="160"/>
      <c r="D342" s="83" t="s">
        <v>121</v>
      </c>
      <c r="E342" s="41">
        <v>0</v>
      </c>
      <c r="F342" s="42">
        <v>0</v>
      </c>
      <c r="G342" s="41">
        <v>0</v>
      </c>
      <c r="H342" s="41">
        <f t="shared" si="94"/>
        <v>0</v>
      </c>
      <c r="I342" s="41">
        <f t="shared" si="90"/>
        <v>0</v>
      </c>
      <c r="J342" s="41">
        <f t="shared" si="92"/>
        <v>0</v>
      </c>
      <c r="K342" s="41">
        <f t="shared" si="91"/>
        <v>0</v>
      </c>
      <c r="L342" s="41">
        <f t="shared" si="95"/>
        <v>0</v>
      </c>
      <c r="M342" s="184"/>
      <c r="N342" s="184"/>
      <c r="O342" s="184"/>
      <c r="P342" s="184"/>
      <c r="Q342" s="192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</row>
    <row r="343" spans="1:62" ht="15" hidden="1" customHeight="1" x14ac:dyDescent="0.25">
      <c r="A343" s="158">
        <v>3299</v>
      </c>
      <c r="B343" s="159"/>
      <c r="C343" s="160"/>
      <c r="D343" s="66" t="s">
        <v>107</v>
      </c>
      <c r="E343" s="41">
        <v>0</v>
      </c>
      <c r="F343" s="42">
        <v>6500</v>
      </c>
      <c r="G343" s="41">
        <v>3000</v>
      </c>
      <c r="H343" s="41">
        <f t="shared" si="94"/>
        <v>398.16842524387812</v>
      </c>
      <c r="I343" s="41">
        <f t="shared" si="90"/>
        <v>3000</v>
      </c>
      <c r="J343" s="41">
        <f t="shared" si="92"/>
        <v>0</v>
      </c>
      <c r="K343" s="41">
        <f t="shared" si="91"/>
        <v>3000</v>
      </c>
      <c r="L343" s="41">
        <f t="shared" si="95"/>
        <v>398.16842524387812</v>
      </c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3"/>
      <c r="BA343" s="193"/>
      <c r="BB343" s="193"/>
      <c r="BC343" s="193"/>
      <c r="BD343" s="193"/>
      <c r="BE343" s="193"/>
      <c r="BF343" s="193"/>
      <c r="BG343" s="193"/>
      <c r="BH343" s="193"/>
      <c r="BI343" s="193"/>
      <c r="BJ343" s="193"/>
    </row>
    <row r="344" spans="1:62" ht="15" customHeight="1" x14ac:dyDescent="0.25">
      <c r="A344" s="223" t="s">
        <v>213</v>
      </c>
      <c r="B344" s="223"/>
      <c r="C344" s="223"/>
      <c r="D344" s="130" t="s">
        <v>63</v>
      </c>
      <c r="E344" s="45">
        <f t="shared" ref="E344:G345" si="96">E345</f>
        <v>0</v>
      </c>
      <c r="F344" s="45">
        <f t="shared" si="96"/>
        <v>30000</v>
      </c>
      <c r="G344" s="45">
        <f t="shared" si="96"/>
        <v>21500</v>
      </c>
      <c r="H344" s="45">
        <f t="shared" si="94"/>
        <v>2853.54038091446</v>
      </c>
      <c r="I344" s="45">
        <f t="shared" ref="I344:I387" si="97">G344</f>
        <v>21500</v>
      </c>
      <c r="J344" s="45">
        <f t="shared" si="92"/>
        <v>0</v>
      </c>
      <c r="K344" s="45">
        <f t="shared" ref="K344:K387" si="98">I344</f>
        <v>21500</v>
      </c>
      <c r="L344" s="45">
        <f>L345</f>
        <v>2853.54038091446</v>
      </c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B344" s="188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  <c r="BB344" s="188"/>
      <c r="BC344" s="188"/>
      <c r="BD344" s="188"/>
      <c r="BE344" s="188"/>
      <c r="BF344" s="188"/>
      <c r="BG344" s="188"/>
      <c r="BH344" s="188"/>
      <c r="BI344" s="188"/>
      <c r="BJ344" s="188"/>
    </row>
    <row r="345" spans="1:62" x14ac:dyDescent="0.25">
      <c r="A345" s="151">
        <v>3</v>
      </c>
      <c r="B345" s="152"/>
      <c r="C345" s="153"/>
      <c r="D345" s="131" t="s">
        <v>74</v>
      </c>
      <c r="E345" s="34">
        <f t="shared" si="96"/>
        <v>0</v>
      </c>
      <c r="F345" s="34">
        <f t="shared" si="96"/>
        <v>30000</v>
      </c>
      <c r="G345" s="34">
        <f t="shared" si="96"/>
        <v>21500</v>
      </c>
      <c r="H345" s="34">
        <f t="shared" si="94"/>
        <v>2853.54038091446</v>
      </c>
      <c r="I345" s="34">
        <f t="shared" si="97"/>
        <v>21500</v>
      </c>
      <c r="J345" s="34">
        <f t="shared" si="92"/>
        <v>0</v>
      </c>
      <c r="K345" s="34">
        <f t="shared" si="98"/>
        <v>21500</v>
      </c>
      <c r="L345" s="34">
        <f>L346</f>
        <v>2853.54038091446</v>
      </c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</row>
    <row r="346" spans="1:62" x14ac:dyDescent="0.25">
      <c r="A346" s="85">
        <v>32</v>
      </c>
      <c r="B346" s="154"/>
      <c r="C346" s="155"/>
      <c r="D346" s="78" t="s">
        <v>84</v>
      </c>
      <c r="E346" s="36">
        <f>E347+E350+E353</f>
        <v>0</v>
      </c>
      <c r="F346" s="36">
        <f>F347+F350+F353</f>
        <v>30000</v>
      </c>
      <c r="G346" s="36">
        <f>G347+G350+G353</f>
        <v>21500</v>
      </c>
      <c r="H346" s="36">
        <f t="shared" si="94"/>
        <v>2853.54038091446</v>
      </c>
      <c r="I346" s="36">
        <f t="shared" si="97"/>
        <v>21500</v>
      </c>
      <c r="J346" s="36">
        <f t="shared" si="92"/>
        <v>0</v>
      </c>
      <c r="K346" s="36">
        <f t="shared" si="98"/>
        <v>21500</v>
      </c>
      <c r="L346" s="36">
        <f>L347+L350+L353</f>
        <v>2853.54038091446</v>
      </c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0"/>
      <c r="BA346" s="190"/>
      <c r="BB346" s="190"/>
      <c r="BC346" s="190"/>
      <c r="BD346" s="190"/>
      <c r="BE346" s="190"/>
      <c r="BF346" s="190"/>
      <c r="BG346" s="190"/>
      <c r="BH346" s="190"/>
      <c r="BI346" s="190"/>
      <c r="BJ346" s="190"/>
    </row>
    <row r="347" spans="1:62" hidden="1" x14ac:dyDescent="0.25">
      <c r="A347" s="86">
        <v>321</v>
      </c>
      <c r="B347" s="156"/>
      <c r="C347" s="157"/>
      <c r="D347" s="93" t="s">
        <v>85</v>
      </c>
      <c r="E347" s="38">
        <f>SUM(E348:E349)</f>
        <v>0</v>
      </c>
      <c r="F347" s="38">
        <f>SUM(F348:F349)</f>
        <v>0</v>
      </c>
      <c r="G347" s="38">
        <f>SUM(G348:G349)</f>
        <v>1500</v>
      </c>
      <c r="H347" s="38">
        <f t="shared" si="94"/>
        <v>199.08421262193906</v>
      </c>
      <c r="I347" s="38">
        <f t="shared" si="97"/>
        <v>1500</v>
      </c>
      <c r="J347" s="38">
        <f t="shared" si="92"/>
        <v>0</v>
      </c>
      <c r="K347" s="38">
        <f t="shared" si="98"/>
        <v>1500</v>
      </c>
      <c r="L347" s="38">
        <f>SUM(L348:L349)</f>
        <v>199.08421262193906</v>
      </c>
      <c r="M347" s="191"/>
      <c r="N347" s="191"/>
      <c r="O347" s="197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1"/>
      <c r="AF347" s="191"/>
      <c r="AG347" s="191"/>
      <c r="AH347" s="191"/>
      <c r="AI347" s="191"/>
      <c r="AJ347" s="191"/>
      <c r="AK347" s="191"/>
      <c r="AL347" s="191"/>
      <c r="AM347" s="191"/>
      <c r="AN347" s="191"/>
      <c r="AO347" s="191"/>
      <c r="AP347" s="191"/>
      <c r="AQ347" s="191"/>
      <c r="AR347" s="191"/>
      <c r="AS347" s="191"/>
      <c r="AT347" s="191"/>
      <c r="AU347" s="191"/>
      <c r="AV347" s="191"/>
      <c r="AW347" s="191"/>
      <c r="AX347" s="191"/>
      <c r="AY347" s="191"/>
      <c r="AZ347" s="191"/>
      <c r="BA347" s="191"/>
      <c r="BB347" s="191"/>
      <c r="BC347" s="191"/>
      <c r="BD347" s="191"/>
      <c r="BE347" s="191"/>
      <c r="BF347" s="191"/>
      <c r="BG347" s="191"/>
      <c r="BH347" s="191"/>
      <c r="BI347" s="191"/>
      <c r="BJ347" s="191"/>
    </row>
    <row r="348" spans="1:62" hidden="1" x14ac:dyDescent="0.25">
      <c r="A348" s="158">
        <v>3211</v>
      </c>
      <c r="B348" s="159"/>
      <c r="C348" s="160"/>
      <c r="D348" s="95" t="s">
        <v>86</v>
      </c>
      <c r="E348" s="41">
        <v>0</v>
      </c>
      <c r="F348" s="42">
        <v>0</v>
      </c>
      <c r="G348" s="41">
        <v>1500</v>
      </c>
      <c r="H348" s="41">
        <f t="shared" si="94"/>
        <v>199.08421262193906</v>
      </c>
      <c r="I348" s="41">
        <f t="shared" si="97"/>
        <v>1500</v>
      </c>
      <c r="J348" s="41">
        <f t="shared" si="92"/>
        <v>0</v>
      </c>
      <c r="K348" s="41">
        <f t="shared" si="98"/>
        <v>1500</v>
      </c>
      <c r="L348" s="41">
        <f t="shared" si="95"/>
        <v>199.08421262193906</v>
      </c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</row>
    <row r="349" spans="1:62" hidden="1" x14ac:dyDescent="0.25">
      <c r="A349" s="158">
        <v>3214</v>
      </c>
      <c r="B349" s="159"/>
      <c r="C349" s="160"/>
      <c r="D349" s="95" t="s">
        <v>89</v>
      </c>
      <c r="E349" s="41">
        <v>0</v>
      </c>
      <c r="F349" s="42">
        <v>0</v>
      </c>
      <c r="G349" s="41">
        <v>0</v>
      </c>
      <c r="H349" s="41">
        <f t="shared" si="94"/>
        <v>0</v>
      </c>
      <c r="I349" s="41">
        <f t="shared" si="97"/>
        <v>0</v>
      </c>
      <c r="J349" s="41">
        <f t="shared" si="92"/>
        <v>0</v>
      </c>
      <c r="K349" s="41">
        <f t="shared" si="98"/>
        <v>0</v>
      </c>
      <c r="L349" s="41">
        <f t="shared" si="95"/>
        <v>0</v>
      </c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</row>
    <row r="350" spans="1:62" hidden="1" x14ac:dyDescent="0.25">
      <c r="A350" s="86">
        <v>323</v>
      </c>
      <c r="B350" s="156"/>
      <c r="C350" s="157"/>
      <c r="D350" s="93" t="s">
        <v>97</v>
      </c>
      <c r="E350" s="38">
        <f>SUM(E351:E352)</f>
        <v>0</v>
      </c>
      <c r="F350" s="38">
        <f>SUM(F351:F352)</f>
        <v>0</v>
      </c>
      <c r="G350" s="38">
        <f>SUM(G351:G352)</f>
        <v>5000</v>
      </c>
      <c r="H350" s="38">
        <f t="shared" si="94"/>
        <v>663.61404207313024</v>
      </c>
      <c r="I350" s="38">
        <f t="shared" si="97"/>
        <v>5000</v>
      </c>
      <c r="J350" s="38">
        <f t="shared" si="92"/>
        <v>0</v>
      </c>
      <c r="K350" s="38">
        <f t="shared" si="98"/>
        <v>5000</v>
      </c>
      <c r="L350" s="38">
        <f>SUM(L351:L352)</f>
        <v>663.61404207313024</v>
      </c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</row>
    <row r="351" spans="1:62" hidden="1" x14ac:dyDescent="0.25">
      <c r="A351" s="158">
        <v>3231</v>
      </c>
      <c r="B351" s="159"/>
      <c r="C351" s="160"/>
      <c r="D351" s="95" t="s">
        <v>98</v>
      </c>
      <c r="E351" s="41">
        <v>0</v>
      </c>
      <c r="F351" s="42">
        <v>0</v>
      </c>
      <c r="G351" s="41">
        <v>0</v>
      </c>
      <c r="H351" s="41">
        <f t="shared" si="94"/>
        <v>0</v>
      </c>
      <c r="I351" s="41">
        <f t="shared" si="97"/>
        <v>0</v>
      </c>
      <c r="J351" s="41">
        <f t="shared" si="92"/>
        <v>0</v>
      </c>
      <c r="K351" s="41">
        <f t="shared" si="98"/>
        <v>0</v>
      </c>
      <c r="L351" s="41">
        <f t="shared" si="95"/>
        <v>0</v>
      </c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  <c r="AW351" s="184"/>
      <c r="AX351" s="184"/>
      <c r="AY351" s="184"/>
      <c r="AZ351" s="184"/>
      <c r="BA351" s="184"/>
      <c r="BB351" s="184"/>
      <c r="BC351" s="184"/>
      <c r="BD351" s="184"/>
      <c r="BE351" s="184"/>
      <c r="BF351" s="184"/>
      <c r="BG351" s="184"/>
      <c r="BH351" s="184"/>
      <c r="BI351" s="184"/>
      <c r="BJ351" s="184"/>
    </row>
    <row r="352" spans="1:62" hidden="1" x14ac:dyDescent="0.25">
      <c r="A352" s="158">
        <v>3237</v>
      </c>
      <c r="B352" s="159"/>
      <c r="C352" s="160"/>
      <c r="D352" s="95" t="s">
        <v>104</v>
      </c>
      <c r="E352" s="41">
        <v>0</v>
      </c>
      <c r="F352" s="41">
        <v>0</v>
      </c>
      <c r="G352" s="41">
        <v>5000</v>
      </c>
      <c r="H352" s="41">
        <f t="shared" si="94"/>
        <v>663.61404207313024</v>
      </c>
      <c r="I352" s="41">
        <f t="shared" si="97"/>
        <v>5000</v>
      </c>
      <c r="J352" s="41">
        <f t="shared" si="92"/>
        <v>0</v>
      </c>
      <c r="K352" s="41">
        <f t="shared" si="98"/>
        <v>5000</v>
      </c>
      <c r="L352" s="41">
        <f t="shared" si="95"/>
        <v>663.61404207313024</v>
      </c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  <c r="AW352" s="184"/>
      <c r="AX352" s="184"/>
      <c r="AY352" s="184"/>
      <c r="AZ352" s="184"/>
      <c r="BA352" s="184"/>
      <c r="BB352" s="184"/>
      <c r="BC352" s="184"/>
      <c r="BD352" s="184"/>
      <c r="BE352" s="184"/>
      <c r="BF352" s="184"/>
      <c r="BG352" s="184"/>
      <c r="BH352" s="184"/>
      <c r="BI352" s="184"/>
      <c r="BJ352" s="184"/>
    </row>
    <row r="353" spans="1:62" ht="25.5" hidden="1" x14ac:dyDescent="0.25">
      <c r="A353" s="86">
        <v>329</v>
      </c>
      <c r="B353" s="156"/>
      <c r="C353" s="157"/>
      <c r="D353" s="93" t="s">
        <v>107</v>
      </c>
      <c r="E353" s="38">
        <f>SUM(E354:E355)</f>
        <v>0</v>
      </c>
      <c r="F353" s="38">
        <f>SUM(F354:F355)</f>
        <v>30000</v>
      </c>
      <c r="G353" s="38">
        <f>SUM(G354:G355)</f>
        <v>15000</v>
      </c>
      <c r="H353" s="38">
        <f t="shared" si="94"/>
        <v>1990.8421262193906</v>
      </c>
      <c r="I353" s="38">
        <f t="shared" si="97"/>
        <v>15000</v>
      </c>
      <c r="J353" s="38">
        <f t="shared" si="92"/>
        <v>0</v>
      </c>
      <c r="K353" s="38">
        <f t="shared" si="98"/>
        <v>15000</v>
      </c>
      <c r="L353" s="38">
        <f>SUM(L354:L355)</f>
        <v>1990.8421262193906</v>
      </c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1"/>
      <c r="AN353" s="191"/>
      <c r="AO353" s="191"/>
      <c r="AP353" s="191"/>
      <c r="AQ353" s="191"/>
      <c r="AR353" s="191"/>
      <c r="AS353" s="191"/>
      <c r="AT353" s="191"/>
      <c r="AU353" s="191"/>
      <c r="AV353" s="191"/>
      <c r="AW353" s="191"/>
      <c r="AX353" s="191"/>
      <c r="AY353" s="191"/>
      <c r="AZ353" s="191"/>
      <c r="BA353" s="191"/>
      <c r="BB353" s="191"/>
      <c r="BC353" s="191"/>
      <c r="BD353" s="191"/>
      <c r="BE353" s="191"/>
      <c r="BF353" s="191"/>
      <c r="BG353" s="191"/>
      <c r="BH353" s="191"/>
      <c r="BI353" s="191"/>
      <c r="BJ353" s="191"/>
    </row>
    <row r="354" spans="1:62" ht="25.5" hidden="1" x14ac:dyDescent="0.25">
      <c r="A354" s="158">
        <v>3291</v>
      </c>
      <c r="B354" s="159"/>
      <c r="C354" s="160"/>
      <c r="D354" s="95" t="s">
        <v>121</v>
      </c>
      <c r="E354" s="41">
        <v>0</v>
      </c>
      <c r="F354" s="42">
        <v>0</v>
      </c>
      <c r="G354" s="41">
        <v>0</v>
      </c>
      <c r="H354" s="41">
        <f t="shared" si="94"/>
        <v>0</v>
      </c>
      <c r="I354" s="41">
        <f t="shared" si="97"/>
        <v>0</v>
      </c>
      <c r="J354" s="41">
        <f t="shared" si="92"/>
        <v>0</v>
      </c>
      <c r="K354" s="41">
        <f t="shared" si="98"/>
        <v>0</v>
      </c>
      <c r="L354" s="41">
        <f t="shared" si="95"/>
        <v>0</v>
      </c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</row>
    <row r="355" spans="1:62" hidden="1" x14ac:dyDescent="0.25">
      <c r="A355" s="158">
        <v>3299</v>
      </c>
      <c r="B355" s="159"/>
      <c r="C355" s="160"/>
      <c r="D355" s="95" t="s">
        <v>107</v>
      </c>
      <c r="E355" s="41">
        <v>0</v>
      </c>
      <c r="F355" s="42">
        <v>30000</v>
      </c>
      <c r="G355" s="41">
        <v>15000</v>
      </c>
      <c r="H355" s="41">
        <f t="shared" si="94"/>
        <v>1990.8421262193906</v>
      </c>
      <c r="I355" s="41">
        <f t="shared" si="97"/>
        <v>15000</v>
      </c>
      <c r="J355" s="41">
        <f t="shared" si="92"/>
        <v>0</v>
      </c>
      <c r="K355" s="41">
        <f t="shared" si="98"/>
        <v>15000</v>
      </c>
      <c r="L355" s="41">
        <f t="shared" si="95"/>
        <v>1990.8421262193906</v>
      </c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</row>
    <row r="356" spans="1:62" ht="15" customHeight="1" x14ac:dyDescent="0.25">
      <c r="A356" s="230" t="s">
        <v>219</v>
      </c>
      <c r="B356" s="230"/>
      <c r="C356" s="230"/>
      <c r="D356" s="149" t="s">
        <v>199</v>
      </c>
      <c r="E356" s="150">
        <f>E357+E381</f>
        <v>28022.38</v>
      </c>
      <c r="F356" s="150">
        <f>F357+F381</f>
        <v>150000</v>
      </c>
      <c r="G356" s="150">
        <f>G357+G381</f>
        <v>48000</v>
      </c>
      <c r="H356" s="150">
        <f>H357+H381</f>
        <v>7034.31</v>
      </c>
      <c r="I356" s="150">
        <f t="shared" si="97"/>
        <v>48000</v>
      </c>
      <c r="J356" s="150">
        <f t="shared" si="92"/>
        <v>-3.4906098617284442E-3</v>
      </c>
      <c r="K356" s="150">
        <f t="shared" si="98"/>
        <v>48000</v>
      </c>
      <c r="L356" s="150">
        <f>L357+L381+L369</f>
        <v>7034.3065093901387</v>
      </c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8"/>
      <c r="BH356" s="188"/>
      <c r="BI356" s="188"/>
      <c r="BJ356" s="188"/>
    </row>
    <row r="357" spans="1:62" x14ac:dyDescent="0.25">
      <c r="A357" s="223" t="s">
        <v>207</v>
      </c>
      <c r="B357" s="223"/>
      <c r="C357" s="223"/>
      <c r="D357" s="130" t="s">
        <v>51</v>
      </c>
      <c r="E357" s="45">
        <f t="shared" ref="E357:G358" si="99">E358</f>
        <v>9134.880000000001</v>
      </c>
      <c r="F357" s="45">
        <f t="shared" si="99"/>
        <v>5000</v>
      </c>
      <c r="G357" s="45">
        <f t="shared" si="99"/>
        <v>5000</v>
      </c>
      <c r="H357" s="45">
        <v>1327.22</v>
      </c>
      <c r="I357" s="45">
        <f t="shared" si="97"/>
        <v>5000</v>
      </c>
      <c r="J357" s="45">
        <f t="shared" si="92"/>
        <v>0</v>
      </c>
      <c r="K357" s="45">
        <f t="shared" si="98"/>
        <v>5000</v>
      </c>
      <c r="L357" s="45">
        <f>L358</f>
        <v>1327.22</v>
      </c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</row>
    <row r="358" spans="1:62" x14ac:dyDescent="0.25">
      <c r="A358" s="151">
        <v>4</v>
      </c>
      <c r="B358" s="152"/>
      <c r="C358" s="153"/>
      <c r="D358" s="161" t="s">
        <v>132</v>
      </c>
      <c r="E358" s="34">
        <f t="shared" si="99"/>
        <v>9134.880000000001</v>
      </c>
      <c r="F358" s="34">
        <f t="shared" si="99"/>
        <v>5000</v>
      </c>
      <c r="G358" s="34">
        <f t="shared" si="99"/>
        <v>5000</v>
      </c>
      <c r="H358" s="34">
        <v>1327.22</v>
      </c>
      <c r="I358" s="34">
        <f t="shared" si="97"/>
        <v>5000</v>
      </c>
      <c r="J358" s="34">
        <f t="shared" si="92"/>
        <v>0</v>
      </c>
      <c r="K358" s="34">
        <f t="shared" si="98"/>
        <v>5000</v>
      </c>
      <c r="L358" s="34">
        <f>L359</f>
        <v>1327.22</v>
      </c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</row>
    <row r="359" spans="1:62" ht="24" x14ac:dyDescent="0.25">
      <c r="A359" s="85">
        <v>42</v>
      </c>
      <c r="B359" s="154"/>
      <c r="C359" s="155"/>
      <c r="D359" s="75" t="s">
        <v>133</v>
      </c>
      <c r="E359" s="36">
        <f>E360+E366</f>
        <v>9134.880000000001</v>
      </c>
      <c r="F359" s="36">
        <f>F360+F366</f>
        <v>5000</v>
      </c>
      <c r="G359" s="36">
        <f>G360+G366</f>
        <v>5000</v>
      </c>
      <c r="H359" s="36">
        <v>1327.22</v>
      </c>
      <c r="I359" s="36">
        <f t="shared" si="97"/>
        <v>5000</v>
      </c>
      <c r="J359" s="36">
        <f t="shared" si="92"/>
        <v>0</v>
      </c>
      <c r="K359" s="36">
        <f t="shared" si="98"/>
        <v>5000</v>
      </c>
      <c r="L359" s="36">
        <f>L360+L366</f>
        <v>1327.22</v>
      </c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</row>
    <row r="360" spans="1:62" hidden="1" x14ac:dyDescent="0.25">
      <c r="A360" s="86">
        <v>422</v>
      </c>
      <c r="B360" s="156"/>
      <c r="C360" s="157"/>
      <c r="D360" s="76" t="s">
        <v>134</v>
      </c>
      <c r="E360" s="38">
        <f>SUM(E361:E365)</f>
        <v>7690.13</v>
      </c>
      <c r="F360" s="38">
        <f>SUM(F361:F365)</f>
        <v>5000</v>
      </c>
      <c r="G360" s="38">
        <f>SUM(G361:G365)</f>
        <v>5000</v>
      </c>
      <c r="H360" s="38">
        <v>1327.22</v>
      </c>
      <c r="I360" s="38">
        <f t="shared" si="97"/>
        <v>5000</v>
      </c>
      <c r="J360" s="38">
        <f t="shared" si="92"/>
        <v>0</v>
      </c>
      <c r="K360" s="38">
        <f t="shared" si="98"/>
        <v>5000</v>
      </c>
      <c r="L360" s="38">
        <f>SUM(L361:L365)</f>
        <v>1327.22</v>
      </c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</row>
    <row r="361" spans="1:62" hidden="1" x14ac:dyDescent="0.25">
      <c r="A361" s="158">
        <v>4221</v>
      </c>
      <c r="B361" s="159"/>
      <c r="C361" s="160"/>
      <c r="D361" s="77" t="s">
        <v>135</v>
      </c>
      <c r="E361" s="41">
        <v>7690.13</v>
      </c>
      <c r="F361" s="42">
        <v>5000</v>
      </c>
      <c r="G361" s="41">
        <v>5000</v>
      </c>
      <c r="H361" s="41">
        <v>1327.22</v>
      </c>
      <c r="I361" s="41">
        <f t="shared" si="97"/>
        <v>5000</v>
      </c>
      <c r="J361" s="41">
        <f t="shared" si="92"/>
        <v>0</v>
      </c>
      <c r="K361" s="41">
        <f t="shared" si="98"/>
        <v>5000</v>
      </c>
      <c r="L361" s="41">
        <v>1327.22</v>
      </c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</row>
    <row r="362" spans="1:62" hidden="1" x14ac:dyDescent="0.25">
      <c r="A362" s="158">
        <v>4222</v>
      </c>
      <c r="B362" s="159"/>
      <c r="C362" s="160"/>
      <c r="D362" s="77" t="s">
        <v>136</v>
      </c>
      <c r="E362" s="41">
        <v>0</v>
      </c>
      <c r="F362" s="42">
        <v>0</v>
      </c>
      <c r="G362" s="41">
        <v>0</v>
      </c>
      <c r="H362" s="41">
        <f t="shared" ref="H362:H368" si="100">G362/7.5345</f>
        <v>0</v>
      </c>
      <c r="I362" s="41">
        <f t="shared" si="97"/>
        <v>0</v>
      </c>
      <c r="J362" s="41">
        <f t="shared" si="92"/>
        <v>0</v>
      </c>
      <c r="K362" s="41">
        <f t="shared" si="98"/>
        <v>0</v>
      </c>
      <c r="L362" s="41">
        <v>0</v>
      </c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</row>
    <row r="363" spans="1:62" hidden="1" x14ac:dyDescent="0.25">
      <c r="A363" s="158">
        <v>4223</v>
      </c>
      <c r="B363" s="159"/>
      <c r="C363" s="160"/>
      <c r="D363" s="77" t="s">
        <v>137</v>
      </c>
      <c r="E363" s="41">
        <v>0</v>
      </c>
      <c r="F363" s="42">
        <v>0</v>
      </c>
      <c r="G363" s="41">
        <v>0</v>
      </c>
      <c r="H363" s="41">
        <f t="shared" si="100"/>
        <v>0</v>
      </c>
      <c r="I363" s="41">
        <f t="shared" si="97"/>
        <v>0</v>
      </c>
      <c r="J363" s="41">
        <f t="shared" si="92"/>
        <v>0</v>
      </c>
      <c r="K363" s="41">
        <f t="shared" si="98"/>
        <v>0</v>
      </c>
      <c r="L363" s="41">
        <v>0</v>
      </c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</row>
    <row r="364" spans="1:62" hidden="1" x14ac:dyDescent="0.25">
      <c r="A364" s="158">
        <v>4226</v>
      </c>
      <c r="B364" s="159"/>
      <c r="C364" s="160"/>
      <c r="D364" s="77" t="s">
        <v>138</v>
      </c>
      <c r="E364" s="41">
        <v>0</v>
      </c>
      <c r="F364" s="42">
        <v>0</v>
      </c>
      <c r="G364" s="41">
        <v>0</v>
      </c>
      <c r="H364" s="41">
        <f t="shared" si="100"/>
        <v>0</v>
      </c>
      <c r="I364" s="41">
        <f t="shared" si="97"/>
        <v>0</v>
      </c>
      <c r="J364" s="41">
        <f t="shared" si="92"/>
        <v>0</v>
      </c>
      <c r="K364" s="41">
        <f t="shared" si="98"/>
        <v>0</v>
      </c>
      <c r="L364" s="41">
        <f t="shared" ref="L364:L368" si="101">K364/7.5345</f>
        <v>0</v>
      </c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</row>
    <row r="365" spans="1:62" ht="24" hidden="1" x14ac:dyDescent="0.25">
      <c r="A365" s="158">
        <v>4227</v>
      </c>
      <c r="B365" s="159"/>
      <c r="C365" s="160"/>
      <c r="D365" s="77" t="s">
        <v>139</v>
      </c>
      <c r="E365" s="41">
        <v>0</v>
      </c>
      <c r="F365" s="42">
        <v>0</v>
      </c>
      <c r="G365" s="41">
        <v>0</v>
      </c>
      <c r="H365" s="41">
        <f t="shared" si="100"/>
        <v>0</v>
      </c>
      <c r="I365" s="41">
        <f t="shared" si="97"/>
        <v>0</v>
      </c>
      <c r="J365" s="41">
        <f t="shared" si="92"/>
        <v>0</v>
      </c>
      <c r="K365" s="41">
        <f t="shared" si="98"/>
        <v>0</v>
      </c>
      <c r="L365" s="41">
        <v>0</v>
      </c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</row>
    <row r="366" spans="1:62" ht="24" hidden="1" x14ac:dyDescent="0.25">
      <c r="A366" s="86">
        <v>424</v>
      </c>
      <c r="B366" s="156"/>
      <c r="C366" s="157"/>
      <c r="D366" s="76" t="s">
        <v>140</v>
      </c>
      <c r="E366" s="38">
        <f>SUM(E367:E368)</f>
        <v>1444.75</v>
      </c>
      <c r="F366" s="38">
        <f>SUM(F367:F368)</f>
        <v>0</v>
      </c>
      <c r="G366" s="38">
        <f>SUM(G367:G368)</f>
        <v>0</v>
      </c>
      <c r="H366" s="38">
        <f t="shared" si="100"/>
        <v>0</v>
      </c>
      <c r="I366" s="38">
        <f t="shared" si="97"/>
        <v>0</v>
      </c>
      <c r="J366" s="38">
        <f t="shared" si="92"/>
        <v>0</v>
      </c>
      <c r="K366" s="38">
        <f t="shared" si="98"/>
        <v>0</v>
      </c>
      <c r="L366" s="38">
        <f>SUM(L367:L368)</f>
        <v>0</v>
      </c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</row>
    <row r="367" spans="1:62" hidden="1" x14ac:dyDescent="0.25">
      <c r="A367" s="158">
        <v>4241</v>
      </c>
      <c r="B367" s="159"/>
      <c r="C367" s="160"/>
      <c r="D367" s="77" t="s">
        <v>141</v>
      </c>
      <c r="E367" s="41">
        <v>44.75</v>
      </c>
      <c r="F367" s="42">
        <v>0</v>
      </c>
      <c r="G367" s="41">
        <v>0</v>
      </c>
      <c r="H367" s="41">
        <f t="shared" si="100"/>
        <v>0</v>
      </c>
      <c r="I367" s="41">
        <f t="shared" si="97"/>
        <v>0</v>
      </c>
      <c r="J367" s="41">
        <f t="shared" si="92"/>
        <v>0</v>
      </c>
      <c r="K367" s="41">
        <f t="shared" si="98"/>
        <v>0</v>
      </c>
      <c r="L367" s="41">
        <f t="shared" si="101"/>
        <v>0</v>
      </c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</row>
    <row r="368" spans="1:62" ht="24" hidden="1" x14ac:dyDescent="0.25">
      <c r="A368" s="158">
        <v>4242</v>
      </c>
      <c r="B368" s="159"/>
      <c r="C368" s="160"/>
      <c r="D368" s="177" t="s">
        <v>142</v>
      </c>
      <c r="E368" s="41">
        <v>1400</v>
      </c>
      <c r="F368" s="42">
        <v>0</v>
      </c>
      <c r="G368" s="41">
        <v>0</v>
      </c>
      <c r="H368" s="41">
        <f t="shared" si="100"/>
        <v>0</v>
      </c>
      <c r="I368" s="41">
        <f t="shared" si="97"/>
        <v>0</v>
      </c>
      <c r="J368" s="41">
        <f t="shared" si="92"/>
        <v>0</v>
      </c>
      <c r="K368" s="41">
        <f t="shared" si="98"/>
        <v>0</v>
      </c>
      <c r="L368" s="41">
        <f t="shared" si="101"/>
        <v>0</v>
      </c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  <c r="BB368" s="188"/>
      <c r="BC368" s="188"/>
      <c r="BD368" s="188"/>
      <c r="BE368" s="188"/>
      <c r="BF368" s="188"/>
      <c r="BG368" s="188"/>
      <c r="BH368" s="188"/>
      <c r="BI368" s="188"/>
      <c r="BJ368" s="188"/>
    </row>
    <row r="369" spans="1:62" x14ac:dyDescent="0.25">
      <c r="A369" s="223" t="s">
        <v>211</v>
      </c>
      <c r="B369" s="223"/>
      <c r="C369" s="223"/>
      <c r="D369" s="171" t="s">
        <v>56</v>
      </c>
      <c r="E369" s="45">
        <f>E373</f>
        <v>7690.13</v>
      </c>
      <c r="F369" s="45">
        <f>F373</f>
        <v>5000</v>
      </c>
      <c r="G369" s="45">
        <f>G373</f>
        <v>5000</v>
      </c>
      <c r="H369" s="45">
        <v>0</v>
      </c>
      <c r="I369" s="45">
        <f t="shared" si="97"/>
        <v>5000</v>
      </c>
      <c r="J369" s="45">
        <f t="shared" si="92"/>
        <v>0</v>
      </c>
      <c r="K369" s="45">
        <f t="shared" si="98"/>
        <v>5000</v>
      </c>
      <c r="L369" s="45">
        <f>L370</f>
        <v>0</v>
      </c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</row>
    <row r="370" spans="1:62" x14ac:dyDescent="0.25">
      <c r="A370" s="151">
        <v>4</v>
      </c>
      <c r="B370" s="152"/>
      <c r="C370" s="153"/>
      <c r="D370" s="161" t="s">
        <v>132</v>
      </c>
      <c r="E370" s="34">
        <f t="shared" ref="E370:G370" si="102">E371</f>
        <v>9134.880000000001</v>
      </c>
      <c r="F370" s="34">
        <f t="shared" si="102"/>
        <v>5000</v>
      </c>
      <c r="G370" s="34">
        <f t="shared" si="102"/>
        <v>5000</v>
      </c>
      <c r="H370" s="34">
        <v>0</v>
      </c>
      <c r="I370" s="34">
        <f t="shared" ref="I370:I380" si="103">G370</f>
        <v>5000</v>
      </c>
      <c r="J370" s="34">
        <f t="shared" ref="J370:J380" si="104">L370-H370</f>
        <v>0</v>
      </c>
      <c r="K370" s="34">
        <f t="shared" ref="K370:K380" si="105">I370</f>
        <v>5000</v>
      </c>
      <c r="L370" s="34">
        <f>L371</f>
        <v>0</v>
      </c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0"/>
      <c r="AT370" s="190"/>
      <c r="AU370" s="190"/>
      <c r="AV370" s="190"/>
      <c r="AW370" s="190"/>
      <c r="AX370" s="190"/>
      <c r="AY370" s="190"/>
      <c r="AZ370" s="190"/>
      <c r="BA370" s="190"/>
      <c r="BB370" s="190"/>
      <c r="BC370" s="190"/>
      <c r="BD370" s="190"/>
      <c r="BE370" s="190"/>
      <c r="BF370" s="190"/>
      <c r="BG370" s="190"/>
      <c r="BH370" s="190"/>
      <c r="BI370" s="190"/>
      <c r="BJ370" s="190"/>
    </row>
    <row r="371" spans="1:62" ht="24" x14ac:dyDescent="0.25">
      <c r="A371" s="85">
        <v>42</v>
      </c>
      <c r="B371" s="154"/>
      <c r="C371" s="155"/>
      <c r="D371" s="75" t="s">
        <v>133</v>
      </c>
      <c r="E371" s="36">
        <f>E372+E378</f>
        <v>9134.880000000001</v>
      </c>
      <c r="F371" s="36">
        <f>F372+F378</f>
        <v>5000</v>
      </c>
      <c r="G371" s="36">
        <f>G372+G378</f>
        <v>5000</v>
      </c>
      <c r="H371" s="36">
        <v>0</v>
      </c>
      <c r="I371" s="36">
        <f t="shared" si="103"/>
        <v>5000</v>
      </c>
      <c r="J371" s="36">
        <f t="shared" si="104"/>
        <v>0</v>
      </c>
      <c r="K371" s="36">
        <f t="shared" si="105"/>
        <v>5000</v>
      </c>
      <c r="L371" s="36">
        <f>L372+L378</f>
        <v>0</v>
      </c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1"/>
      <c r="AB371" s="191"/>
      <c r="AC371" s="191"/>
      <c r="AD371" s="191"/>
      <c r="AE371" s="191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1"/>
      <c r="AP371" s="191"/>
      <c r="AQ371" s="191"/>
      <c r="AR371" s="191"/>
      <c r="AS371" s="191"/>
      <c r="AT371" s="191"/>
      <c r="AU371" s="191"/>
      <c r="AV371" s="191"/>
      <c r="AW371" s="191"/>
      <c r="AX371" s="191"/>
      <c r="AY371" s="191"/>
      <c r="AZ371" s="191"/>
      <c r="BA371" s="191"/>
      <c r="BB371" s="191"/>
      <c r="BC371" s="191"/>
      <c r="BD371" s="191"/>
      <c r="BE371" s="191"/>
      <c r="BF371" s="191"/>
      <c r="BG371" s="191"/>
      <c r="BH371" s="191"/>
      <c r="BI371" s="191"/>
      <c r="BJ371" s="191"/>
    </row>
    <row r="372" spans="1:62" hidden="1" x14ac:dyDescent="0.25">
      <c r="A372" s="86">
        <v>422</v>
      </c>
      <c r="B372" s="156"/>
      <c r="C372" s="157"/>
      <c r="D372" s="76" t="s">
        <v>134</v>
      </c>
      <c r="E372" s="38">
        <f>SUM(E373:E377)</f>
        <v>7690.13</v>
      </c>
      <c r="F372" s="38">
        <f>SUM(F373:F377)</f>
        <v>5000</v>
      </c>
      <c r="G372" s="38">
        <f>SUM(G373:G377)</f>
        <v>5000</v>
      </c>
      <c r="H372" s="38">
        <v>0</v>
      </c>
      <c r="I372" s="38">
        <f t="shared" si="103"/>
        <v>5000</v>
      </c>
      <c r="J372" s="38">
        <f t="shared" si="104"/>
        <v>0</v>
      </c>
      <c r="K372" s="38">
        <f t="shared" si="105"/>
        <v>5000</v>
      </c>
      <c r="L372" s="38">
        <f>SUM(L373:L377)</f>
        <v>0</v>
      </c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</row>
    <row r="373" spans="1:62" hidden="1" x14ac:dyDescent="0.25">
      <c r="A373" s="158">
        <v>4221</v>
      </c>
      <c r="B373" s="159"/>
      <c r="C373" s="160"/>
      <c r="D373" s="77" t="s">
        <v>135</v>
      </c>
      <c r="E373" s="41">
        <v>7690.13</v>
      </c>
      <c r="F373" s="42">
        <v>5000</v>
      </c>
      <c r="G373" s="41">
        <v>5000</v>
      </c>
      <c r="H373" s="41">
        <v>0</v>
      </c>
      <c r="I373" s="41">
        <f t="shared" si="103"/>
        <v>5000</v>
      </c>
      <c r="J373" s="41">
        <f t="shared" si="104"/>
        <v>0</v>
      </c>
      <c r="K373" s="41">
        <f t="shared" si="105"/>
        <v>5000</v>
      </c>
      <c r="L373" s="41">
        <v>0</v>
      </c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</row>
    <row r="374" spans="1:62" hidden="1" x14ac:dyDescent="0.25">
      <c r="A374" s="158">
        <v>4222</v>
      </c>
      <c r="B374" s="159"/>
      <c r="C374" s="160"/>
      <c r="D374" s="77" t="s">
        <v>136</v>
      </c>
      <c r="E374" s="41">
        <v>0</v>
      </c>
      <c r="F374" s="42">
        <v>0</v>
      </c>
      <c r="G374" s="41">
        <v>0</v>
      </c>
      <c r="H374" s="41">
        <f t="shared" ref="H374:H380" si="106">G374/7.5345</f>
        <v>0</v>
      </c>
      <c r="I374" s="41">
        <f t="shared" si="103"/>
        <v>0</v>
      </c>
      <c r="J374" s="41">
        <f t="shared" si="104"/>
        <v>0</v>
      </c>
      <c r="K374" s="41">
        <f t="shared" si="105"/>
        <v>0</v>
      </c>
      <c r="L374" s="41">
        <v>0</v>
      </c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</row>
    <row r="375" spans="1:62" hidden="1" x14ac:dyDescent="0.25">
      <c r="A375" s="158">
        <v>4223</v>
      </c>
      <c r="B375" s="159"/>
      <c r="C375" s="160"/>
      <c r="D375" s="77" t="s">
        <v>137</v>
      </c>
      <c r="E375" s="41">
        <v>0</v>
      </c>
      <c r="F375" s="42">
        <v>0</v>
      </c>
      <c r="G375" s="41">
        <v>0</v>
      </c>
      <c r="H375" s="41">
        <f t="shared" si="106"/>
        <v>0</v>
      </c>
      <c r="I375" s="41">
        <f t="shared" si="103"/>
        <v>0</v>
      </c>
      <c r="J375" s="41">
        <f t="shared" si="104"/>
        <v>0</v>
      </c>
      <c r="K375" s="41">
        <f t="shared" si="105"/>
        <v>0</v>
      </c>
      <c r="L375" s="41">
        <v>0</v>
      </c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</row>
    <row r="376" spans="1:62" hidden="1" x14ac:dyDescent="0.25">
      <c r="A376" s="158">
        <v>4226</v>
      </c>
      <c r="B376" s="159"/>
      <c r="C376" s="160"/>
      <c r="D376" s="77" t="s">
        <v>138</v>
      </c>
      <c r="E376" s="41">
        <v>0</v>
      </c>
      <c r="F376" s="42">
        <v>0</v>
      </c>
      <c r="G376" s="41">
        <v>0</v>
      </c>
      <c r="H376" s="41">
        <f t="shared" si="106"/>
        <v>0</v>
      </c>
      <c r="I376" s="41">
        <f t="shared" si="103"/>
        <v>0</v>
      </c>
      <c r="J376" s="41">
        <f t="shared" si="104"/>
        <v>0</v>
      </c>
      <c r="K376" s="41">
        <f t="shared" si="105"/>
        <v>0</v>
      </c>
      <c r="L376" s="41">
        <f t="shared" ref="L376:L380" si="107">K376/7.5345</f>
        <v>0</v>
      </c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</row>
    <row r="377" spans="1:62" ht="24" hidden="1" x14ac:dyDescent="0.25">
      <c r="A377" s="158">
        <v>4227</v>
      </c>
      <c r="B377" s="159"/>
      <c r="C377" s="160"/>
      <c r="D377" s="77" t="s">
        <v>139</v>
      </c>
      <c r="E377" s="41">
        <v>0</v>
      </c>
      <c r="F377" s="42">
        <v>0</v>
      </c>
      <c r="G377" s="41">
        <v>0</v>
      </c>
      <c r="H377" s="41">
        <f t="shared" si="106"/>
        <v>0</v>
      </c>
      <c r="I377" s="41">
        <f t="shared" si="103"/>
        <v>0</v>
      </c>
      <c r="J377" s="41">
        <f t="shared" si="104"/>
        <v>0</v>
      </c>
      <c r="K377" s="41">
        <f t="shared" si="105"/>
        <v>0</v>
      </c>
      <c r="L377" s="41">
        <f t="shared" si="107"/>
        <v>0</v>
      </c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1"/>
      <c r="AT377" s="191"/>
      <c r="AU377" s="191"/>
      <c r="AV377" s="191"/>
      <c r="AW377" s="191"/>
      <c r="AX377" s="191"/>
      <c r="AY377" s="191"/>
      <c r="AZ377" s="191"/>
      <c r="BA377" s="191"/>
      <c r="BB377" s="191"/>
      <c r="BC377" s="191"/>
      <c r="BD377" s="191"/>
      <c r="BE377" s="191"/>
      <c r="BF377" s="191"/>
      <c r="BG377" s="191"/>
      <c r="BH377" s="191"/>
      <c r="BI377" s="191"/>
      <c r="BJ377" s="191"/>
    </row>
    <row r="378" spans="1:62" ht="24" hidden="1" x14ac:dyDescent="0.25">
      <c r="A378" s="86">
        <v>424</v>
      </c>
      <c r="B378" s="156"/>
      <c r="C378" s="157"/>
      <c r="D378" s="76" t="s">
        <v>140</v>
      </c>
      <c r="E378" s="38">
        <f>SUM(E379:E380)</f>
        <v>1444.75</v>
      </c>
      <c r="F378" s="38">
        <f>SUM(F379:F380)</f>
        <v>0</v>
      </c>
      <c r="G378" s="38">
        <f>SUM(G379:G380)</f>
        <v>0</v>
      </c>
      <c r="H378" s="38">
        <f t="shared" si="106"/>
        <v>0</v>
      </c>
      <c r="I378" s="38">
        <f t="shared" si="103"/>
        <v>0</v>
      </c>
      <c r="J378" s="38">
        <f t="shared" si="104"/>
        <v>0</v>
      </c>
      <c r="K378" s="38">
        <f t="shared" si="105"/>
        <v>0</v>
      </c>
      <c r="L378" s="38">
        <f>SUM(L379:L380)</f>
        <v>0</v>
      </c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</row>
    <row r="379" spans="1:62" hidden="1" x14ac:dyDescent="0.25">
      <c r="A379" s="158">
        <v>4241</v>
      </c>
      <c r="B379" s="159"/>
      <c r="C379" s="160"/>
      <c r="D379" s="77" t="s">
        <v>141</v>
      </c>
      <c r="E379" s="41">
        <v>44.75</v>
      </c>
      <c r="F379" s="42">
        <v>0</v>
      </c>
      <c r="G379" s="41">
        <v>0</v>
      </c>
      <c r="H379" s="41">
        <f t="shared" si="106"/>
        <v>0</v>
      </c>
      <c r="I379" s="41">
        <f t="shared" si="103"/>
        <v>0</v>
      </c>
      <c r="J379" s="41">
        <f t="shared" si="104"/>
        <v>0</v>
      </c>
      <c r="K379" s="41">
        <f t="shared" si="105"/>
        <v>0</v>
      </c>
      <c r="L379" s="41">
        <f t="shared" si="107"/>
        <v>0</v>
      </c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  <c r="AU379" s="193"/>
      <c r="AV379" s="193"/>
      <c r="AW379" s="193"/>
      <c r="AX379" s="193"/>
      <c r="AY379" s="193"/>
      <c r="AZ379" s="193"/>
      <c r="BA379" s="193"/>
      <c r="BB379" s="193"/>
      <c r="BC379" s="193"/>
      <c r="BD379" s="193"/>
      <c r="BE379" s="193"/>
      <c r="BF379" s="193"/>
      <c r="BG379" s="193"/>
      <c r="BH379" s="193"/>
      <c r="BI379" s="193"/>
      <c r="BJ379" s="193"/>
    </row>
    <row r="380" spans="1:62" ht="24" hidden="1" x14ac:dyDescent="0.25">
      <c r="A380" s="158">
        <v>4242</v>
      </c>
      <c r="B380" s="159"/>
      <c r="C380" s="160"/>
      <c r="D380" s="177" t="s">
        <v>142</v>
      </c>
      <c r="E380" s="41">
        <v>1400</v>
      </c>
      <c r="F380" s="42">
        <v>0</v>
      </c>
      <c r="G380" s="41">
        <v>0</v>
      </c>
      <c r="H380" s="41">
        <f t="shared" si="106"/>
        <v>0</v>
      </c>
      <c r="I380" s="41">
        <f t="shared" si="103"/>
        <v>0</v>
      </c>
      <c r="J380" s="41">
        <f t="shared" si="104"/>
        <v>0</v>
      </c>
      <c r="K380" s="41">
        <f t="shared" si="105"/>
        <v>0</v>
      </c>
      <c r="L380" s="41">
        <f t="shared" si="107"/>
        <v>0</v>
      </c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  <c r="AR380" s="188"/>
      <c r="AS380" s="188"/>
      <c r="AT380" s="188"/>
      <c r="AU380" s="188"/>
      <c r="AV380" s="188"/>
      <c r="AW380" s="188"/>
      <c r="AX380" s="188"/>
      <c r="AY380" s="188"/>
      <c r="AZ380" s="188"/>
      <c r="BA380" s="188"/>
      <c r="BB380" s="188"/>
      <c r="BC380" s="188"/>
      <c r="BD380" s="188"/>
      <c r="BE380" s="188"/>
      <c r="BF380" s="188"/>
      <c r="BG380" s="188"/>
      <c r="BH380" s="188"/>
      <c r="BI380" s="188"/>
      <c r="BJ380" s="188"/>
    </row>
    <row r="381" spans="1:62" x14ac:dyDescent="0.25">
      <c r="A381" s="223" t="s">
        <v>212</v>
      </c>
      <c r="B381" s="223"/>
      <c r="C381" s="223"/>
      <c r="D381" s="171" t="s">
        <v>43</v>
      </c>
      <c r="E381" s="45">
        <f t="shared" ref="E381:G382" si="108">E382</f>
        <v>18887.5</v>
      </c>
      <c r="F381" s="45">
        <f t="shared" si="108"/>
        <v>145000</v>
      </c>
      <c r="G381" s="45">
        <f t="shared" si="108"/>
        <v>43000</v>
      </c>
      <c r="H381" s="45">
        <v>5707.09</v>
      </c>
      <c r="I381" s="45">
        <f t="shared" si="97"/>
        <v>43000</v>
      </c>
      <c r="J381" s="45">
        <f t="shared" si="92"/>
        <v>-3.4906098617284442E-3</v>
      </c>
      <c r="K381" s="45">
        <f t="shared" si="98"/>
        <v>43000</v>
      </c>
      <c r="L381" s="45">
        <f>L382</f>
        <v>5707.0865093901384</v>
      </c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</row>
    <row r="382" spans="1:62" x14ac:dyDescent="0.25">
      <c r="A382" s="151">
        <v>4</v>
      </c>
      <c r="B382" s="152"/>
      <c r="C382" s="153"/>
      <c r="D382" s="161" t="s">
        <v>132</v>
      </c>
      <c r="E382" s="34">
        <f t="shared" si="108"/>
        <v>18887.5</v>
      </c>
      <c r="F382" s="34">
        <f t="shared" si="108"/>
        <v>145000</v>
      </c>
      <c r="G382" s="34">
        <f t="shared" si="108"/>
        <v>43000</v>
      </c>
      <c r="H382" s="34">
        <v>5707.09</v>
      </c>
      <c r="I382" s="34">
        <f t="shared" si="97"/>
        <v>43000</v>
      </c>
      <c r="J382" s="34">
        <f t="shared" si="92"/>
        <v>-3.4906098617284442E-3</v>
      </c>
      <c r="K382" s="34">
        <f t="shared" si="98"/>
        <v>43000</v>
      </c>
      <c r="L382" s="34">
        <f>L383</f>
        <v>5707.0865093901384</v>
      </c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190"/>
      <c r="AT382" s="190"/>
      <c r="AU382" s="190"/>
      <c r="AV382" s="190"/>
      <c r="AW382" s="190"/>
      <c r="AX382" s="190"/>
      <c r="AY382" s="190"/>
      <c r="AZ382" s="190"/>
      <c r="BA382" s="190"/>
      <c r="BB382" s="190"/>
      <c r="BC382" s="190"/>
      <c r="BD382" s="190"/>
      <c r="BE382" s="190"/>
      <c r="BF382" s="190"/>
      <c r="BG382" s="190"/>
      <c r="BH382" s="190"/>
      <c r="BI382" s="190"/>
      <c r="BJ382" s="190"/>
    </row>
    <row r="383" spans="1:62" ht="24" x14ac:dyDescent="0.25">
      <c r="A383" s="85">
        <v>42</v>
      </c>
      <c r="B383" s="154"/>
      <c r="C383" s="155"/>
      <c r="D383" s="75" t="s">
        <v>133</v>
      </c>
      <c r="E383" s="36">
        <f>E384+E390</f>
        <v>18887.5</v>
      </c>
      <c r="F383" s="36">
        <f>F384+F390</f>
        <v>145000</v>
      </c>
      <c r="G383" s="36">
        <f>G384+G390</f>
        <v>43000</v>
      </c>
      <c r="H383" s="36">
        <v>5707.09</v>
      </c>
      <c r="I383" s="36">
        <f t="shared" si="97"/>
        <v>43000</v>
      </c>
      <c r="J383" s="36">
        <f t="shared" si="92"/>
        <v>-3.4906098617284442E-3</v>
      </c>
      <c r="K383" s="36">
        <f t="shared" si="98"/>
        <v>43000</v>
      </c>
      <c r="L383" s="36">
        <f>L384+L390</f>
        <v>5707.0865093901384</v>
      </c>
      <c r="M383" s="191"/>
      <c r="N383" s="191"/>
      <c r="O383" s="191"/>
      <c r="P383" s="197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1"/>
      <c r="AN383" s="191"/>
      <c r="AO383" s="191"/>
      <c r="AP383" s="191"/>
      <c r="AQ383" s="191"/>
      <c r="AR383" s="191"/>
      <c r="AS383" s="191"/>
      <c r="AT383" s="191"/>
      <c r="AU383" s="191"/>
      <c r="AV383" s="191"/>
      <c r="AW383" s="191"/>
      <c r="AX383" s="191"/>
      <c r="AY383" s="191"/>
      <c r="AZ383" s="191"/>
      <c r="BA383" s="191"/>
      <c r="BB383" s="191"/>
      <c r="BC383" s="191"/>
      <c r="BD383" s="191"/>
      <c r="BE383" s="191"/>
      <c r="BF383" s="191"/>
      <c r="BG383" s="191"/>
      <c r="BH383" s="191"/>
      <c r="BI383" s="191"/>
      <c r="BJ383" s="191"/>
    </row>
    <row r="384" spans="1:62" hidden="1" x14ac:dyDescent="0.25">
      <c r="A384" s="86">
        <v>422</v>
      </c>
      <c r="B384" s="156"/>
      <c r="C384" s="157"/>
      <c r="D384" s="76" t="s">
        <v>134</v>
      </c>
      <c r="E384" s="38">
        <f>SUM(E385:E389)</f>
        <v>11887.5</v>
      </c>
      <c r="F384" s="38">
        <f>SUM(F385:F389)</f>
        <v>145000</v>
      </c>
      <c r="G384" s="38">
        <f>SUM(G385:G389)</f>
        <v>43000</v>
      </c>
      <c r="H384" s="38">
        <v>5707.09</v>
      </c>
      <c r="I384" s="38">
        <f t="shared" si="97"/>
        <v>43000</v>
      </c>
      <c r="J384" s="38">
        <f t="shared" si="92"/>
        <v>-3.4906098617284442E-3</v>
      </c>
      <c r="K384" s="38">
        <f t="shared" si="98"/>
        <v>43000</v>
      </c>
      <c r="L384" s="38">
        <f>SUM(L385:L389)</f>
        <v>5707.0865093901384</v>
      </c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84"/>
      <c r="BE384" s="184"/>
      <c r="BF384" s="184"/>
      <c r="BG384" s="184"/>
      <c r="BH384" s="184"/>
      <c r="BI384" s="184"/>
      <c r="BJ384" s="184"/>
    </row>
    <row r="385" spans="1:62" hidden="1" x14ac:dyDescent="0.25">
      <c r="A385" s="158">
        <v>4221</v>
      </c>
      <c r="B385" s="159"/>
      <c r="C385" s="160"/>
      <c r="D385" s="77" t="s">
        <v>135</v>
      </c>
      <c r="E385" s="41">
        <v>11887.5</v>
      </c>
      <c r="F385" s="42">
        <v>115000</v>
      </c>
      <c r="G385" s="41">
        <v>0</v>
      </c>
      <c r="H385" s="41">
        <f>G385/7.5345</f>
        <v>0</v>
      </c>
      <c r="I385" s="41">
        <f t="shared" si="97"/>
        <v>0</v>
      </c>
      <c r="J385" s="41">
        <f t="shared" si="92"/>
        <v>0</v>
      </c>
      <c r="K385" s="41">
        <f t="shared" si="98"/>
        <v>0</v>
      </c>
      <c r="L385" s="41">
        <f>K385/7.5345</f>
        <v>0</v>
      </c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1"/>
      <c r="AT385" s="191"/>
      <c r="AU385" s="191"/>
      <c r="AV385" s="191"/>
      <c r="AW385" s="191"/>
      <c r="AX385" s="191"/>
      <c r="AY385" s="191"/>
      <c r="AZ385" s="191"/>
      <c r="BA385" s="191"/>
      <c r="BB385" s="191"/>
      <c r="BC385" s="191"/>
      <c r="BD385" s="191"/>
      <c r="BE385" s="191"/>
      <c r="BF385" s="191"/>
      <c r="BG385" s="191"/>
      <c r="BH385" s="191"/>
      <c r="BI385" s="191"/>
      <c r="BJ385" s="191"/>
    </row>
    <row r="386" spans="1:62" hidden="1" x14ac:dyDescent="0.25">
      <c r="A386" s="158">
        <v>4222</v>
      </c>
      <c r="B386" s="159"/>
      <c r="C386" s="160"/>
      <c r="D386" s="77" t="s">
        <v>136</v>
      </c>
      <c r="E386" s="41">
        <v>0</v>
      </c>
      <c r="F386" s="42">
        <v>0</v>
      </c>
      <c r="G386" s="41">
        <v>0</v>
      </c>
      <c r="H386" s="41">
        <f>G386/7.5345</f>
        <v>0</v>
      </c>
      <c r="I386" s="41">
        <f t="shared" si="97"/>
        <v>0</v>
      </c>
      <c r="J386" s="41">
        <f t="shared" si="92"/>
        <v>0</v>
      </c>
      <c r="K386" s="41">
        <f t="shared" si="98"/>
        <v>0</v>
      </c>
      <c r="L386" s="41">
        <f>K386/7.5345</f>
        <v>0</v>
      </c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  <c r="AW386" s="184"/>
      <c r="AX386" s="184"/>
      <c r="AY386" s="184"/>
      <c r="AZ386" s="184"/>
      <c r="BA386" s="184"/>
      <c r="BB386" s="184"/>
      <c r="BC386" s="184"/>
      <c r="BD386" s="184"/>
      <c r="BE386" s="184"/>
      <c r="BF386" s="184"/>
      <c r="BG386" s="184"/>
      <c r="BH386" s="184"/>
      <c r="BI386" s="184"/>
      <c r="BJ386" s="184"/>
    </row>
    <row r="387" spans="1:62" hidden="1" x14ac:dyDescent="0.25">
      <c r="A387" s="158">
        <v>4223</v>
      </c>
      <c r="B387" s="159"/>
      <c r="C387" s="160"/>
      <c r="D387" s="77" t="s">
        <v>137</v>
      </c>
      <c r="E387" s="41">
        <v>0</v>
      </c>
      <c r="F387" s="42">
        <v>30000</v>
      </c>
      <c r="G387" s="41">
        <v>13000</v>
      </c>
      <c r="H387" s="41">
        <f>G387/7.5345</f>
        <v>1725.3965093901386</v>
      </c>
      <c r="I387" s="41">
        <f t="shared" si="97"/>
        <v>13000</v>
      </c>
      <c r="J387" s="41">
        <f t="shared" si="92"/>
        <v>0</v>
      </c>
      <c r="K387" s="41">
        <f t="shared" si="98"/>
        <v>13000</v>
      </c>
      <c r="L387" s="41">
        <f>K387/7.5345</f>
        <v>1725.3965093901386</v>
      </c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  <c r="BB387" s="188"/>
      <c r="BC387" s="188"/>
      <c r="BD387" s="188"/>
      <c r="BE387" s="188"/>
      <c r="BF387" s="188"/>
      <c r="BG387" s="188"/>
      <c r="BH387" s="188"/>
      <c r="BI387" s="188"/>
      <c r="BJ387" s="188"/>
    </row>
    <row r="388" spans="1:62" hidden="1" x14ac:dyDescent="0.25">
      <c r="A388" s="158">
        <v>4226</v>
      </c>
      <c r="B388" s="159"/>
      <c r="C388" s="160"/>
      <c r="D388" s="77" t="s">
        <v>138</v>
      </c>
      <c r="E388" s="41">
        <v>0</v>
      </c>
      <c r="F388" s="42">
        <v>0</v>
      </c>
      <c r="G388" s="41">
        <v>0</v>
      </c>
      <c r="H388" s="41">
        <f>G388/7.5345</f>
        <v>0</v>
      </c>
      <c r="I388" s="41">
        <f t="shared" ref="I388:I408" si="109">G388</f>
        <v>0</v>
      </c>
      <c r="J388" s="41">
        <f t="shared" si="92"/>
        <v>0</v>
      </c>
      <c r="K388" s="41">
        <f t="shared" ref="K388:K408" si="110">I388</f>
        <v>0</v>
      </c>
      <c r="L388" s="41">
        <f>K388/7.5345</f>
        <v>0</v>
      </c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</row>
    <row r="389" spans="1:62" ht="24" hidden="1" x14ac:dyDescent="0.25">
      <c r="A389" s="158">
        <v>4227</v>
      </c>
      <c r="B389" s="159"/>
      <c r="C389" s="160"/>
      <c r="D389" s="77" t="s">
        <v>139</v>
      </c>
      <c r="E389" s="41">
        <v>0</v>
      </c>
      <c r="F389" s="42">
        <v>0</v>
      </c>
      <c r="G389" s="41">
        <v>30000</v>
      </c>
      <c r="H389" s="41">
        <v>3981.69</v>
      </c>
      <c r="I389" s="41">
        <f t="shared" si="109"/>
        <v>30000</v>
      </c>
      <c r="J389" s="41">
        <f t="shared" si="92"/>
        <v>0</v>
      </c>
      <c r="K389" s="41">
        <f t="shared" si="110"/>
        <v>30000</v>
      </c>
      <c r="L389" s="41">
        <v>3981.69</v>
      </c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0"/>
      <c r="AT389" s="190"/>
      <c r="AU389" s="190"/>
      <c r="AV389" s="190"/>
      <c r="AW389" s="190"/>
      <c r="AX389" s="190"/>
      <c r="AY389" s="190"/>
      <c r="AZ389" s="190"/>
      <c r="BA389" s="190"/>
      <c r="BB389" s="190"/>
      <c r="BC389" s="190"/>
      <c r="BD389" s="190"/>
      <c r="BE389" s="190"/>
      <c r="BF389" s="190"/>
      <c r="BG389" s="190"/>
      <c r="BH389" s="190"/>
      <c r="BI389" s="190"/>
      <c r="BJ389" s="190"/>
    </row>
    <row r="390" spans="1:62" ht="24" hidden="1" x14ac:dyDescent="0.25">
      <c r="A390" s="86">
        <v>424</v>
      </c>
      <c r="B390" s="156"/>
      <c r="C390" s="157"/>
      <c r="D390" s="76" t="s">
        <v>140</v>
      </c>
      <c r="E390" s="38">
        <f>E391</f>
        <v>7000</v>
      </c>
      <c r="F390" s="38">
        <f>F391</f>
        <v>0</v>
      </c>
      <c r="G390" s="38">
        <f>G391</f>
        <v>0</v>
      </c>
      <c r="H390" s="38">
        <f t="shared" ref="H390:H422" si="111">G390/7.5345</f>
        <v>0</v>
      </c>
      <c r="I390" s="38">
        <f t="shared" si="109"/>
        <v>0</v>
      </c>
      <c r="J390" s="38">
        <f t="shared" si="92"/>
        <v>0</v>
      </c>
      <c r="K390" s="38">
        <f t="shared" si="110"/>
        <v>0</v>
      </c>
      <c r="L390" s="38">
        <f>L391</f>
        <v>0</v>
      </c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  <c r="AC390" s="191"/>
      <c r="AD390" s="191"/>
      <c r="AE390" s="191"/>
      <c r="AF390" s="191"/>
      <c r="AG390" s="191"/>
      <c r="AH390" s="191"/>
      <c r="AI390" s="191"/>
      <c r="AJ390" s="191"/>
      <c r="AK390" s="191"/>
      <c r="AL390" s="191"/>
      <c r="AM390" s="191"/>
      <c r="AN390" s="191"/>
      <c r="AO390" s="191"/>
      <c r="AP390" s="191"/>
      <c r="AQ390" s="191"/>
      <c r="AR390" s="191"/>
      <c r="AS390" s="191"/>
      <c r="AT390" s="191"/>
      <c r="AU390" s="191"/>
      <c r="AV390" s="191"/>
      <c r="AW390" s="191"/>
      <c r="AX390" s="191"/>
      <c r="AY390" s="191"/>
      <c r="AZ390" s="191"/>
      <c r="BA390" s="191"/>
      <c r="BB390" s="191"/>
      <c r="BC390" s="191"/>
      <c r="BD390" s="191"/>
      <c r="BE390" s="191"/>
      <c r="BF390" s="191"/>
      <c r="BG390" s="191"/>
      <c r="BH390" s="191"/>
      <c r="BI390" s="191"/>
      <c r="BJ390" s="191"/>
    </row>
    <row r="391" spans="1:62" hidden="1" x14ac:dyDescent="0.25">
      <c r="A391" s="158">
        <v>4241</v>
      </c>
      <c r="B391" s="159"/>
      <c r="C391" s="160"/>
      <c r="D391" s="77" t="s">
        <v>141</v>
      </c>
      <c r="E391" s="41">
        <v>7000</v>
      </c>
      <c r="F391" s="42">
        <v>0</v>
      </c>
      <c r="G391" s="41">
        <v>0</v>
      </c>
      <c r="H391" s="41">
        <f t="shared" si="111"/>
        <v>0</v>
      </c>
      <c r="I391" s="41">
        <f t="shared" si="109"/>
        <v>0</v>
      </c>
      <c r="J391" s="41">
        <f t="shared" si="92"/>
        <v>0</v>
      </c>
      <c r="K391" s="41">
        <f t="shared" si="110"/>
        <v>0</v>
      </c>
      <c r="L391" s="41">
        <v>0</v>
      </c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</row>
    <row r="392" spans="1:62" ht="25.5" x14ac:dyDescent="0.25">
      <c r="A392" s="230" t="s">
        <v>203</v>
      </c>
      <c r="B392" s="230"/>
      <c r="C392" s="230"/>
      <c r="D392" s="149" t="s">
        <v>220</v>
      </c>
      <c r="E392" s="150">
        <f>E393+E400</f>
        <v>162912.5</v>
      </c>
      <c r="F392" s="150">
        <f>F393+F400</f>
        <v>15000</v>
      </c>
      <c r="G392" s="150">
        <f>G393+G400</f>
        <v>131000</v>
      </c>
      <c r="H392" s="150">
        <f t="shared" si="111"/>
        <v>17386.687902316011</v>
      </c>
      <c r="I392" s="150">
        <f t="shared" si="109"/>
        <v>131000</v>
      </c>
      <c r="J392" s="150">
        <f t="shared" si="92"/>
        <v>2.0976839914510492E-3</v>
      </c>
      <c r="K392" s="150">
        <f t="shared" si="110"/>
        <v>131000</v>
      </c>
      <c r="L392" s="150">
        <f>L393+L400</f>
        <v>17386.690000000002</v>
      </c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  <c r="AC392" s="191"/>
      <c r="AD392" s="191"/>
      <c r="AE392" s="191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1"/>
      <c r="AP392" s="191"/>
      <c r="AQ392" s="191"/>
      <c r="AR392" s="191"/>
      <c r="AS392" s="191"/>
      <c r="AT392" s="191"/>
      <c r="AU392" s="191"/>
      <c r="AV392" s="191"/>
      <c r="AW392" s="191"/>
      <c r="AX392" s="191"/>
      <c r="AY392" s="191"/>
      <c r="AZ392" s="191"/>
      <c r="BA392" s="191"/>
      <c r="BB392" s="191"/>
      <c r="BC392" s="191"/>
      <c r="BD392" s="191"/>
      <c r="BE392" s="191"/>
      <c r="BF392" s="191"/>
      <c r="BG392" s="191"/>
      <c r="BH392" s="191"/>
      <c r="BI392" s="191"/>
      <c r="BJ392" s="191"/>
    </row>
    <row r="393" spans="1:62" x14ac:dyDescent="0.25">
      <c r="A393" s="223" t="s">
        <v>221</v>
      </c>
      <c r="B393" s="223"/>
      <c r="C393" s="223"/>
      <c r="D393" s="130" t="s">
        <v>51</v>
      </c>
      <c r="E393" s="45">
        <f t="shared" ref="E393:G394" si="112">E394</f>
        <v>0</v>
      </c>
      <c r="F393" s="45">
        <f t="shared" si="112"/>
        <v>0</v>
      </c>
      <c r="G393" s="45">
        <f t="shared" si="112"/>
        <v>22000</v>
      </c>
      <c r="H393" s="45">
        <f t="shared" si="111"/>
        <v>2919.9017851217732</v>
      </c>
      <c r="I393" s="45">
        <f t="shared" si="109"/>
        <v>22000</v>
      </c>
      <c r="J393" s="45">
        <f t="shared" si="92"/>
        <v>-1.78512177308221E-3</v>
      </c>
      <c r="K393" s="45">
        <f t="shared" si="110"/>
        <v>22000</v>
      </c>
      <c r="L393" s="45">
        <f>L394</f>
        <v>2919.9</v>
      </c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</row>
    <row r="394" spans="1:62" x14ac:dyDescent="0.25">
      <c r="A394" s="151">
        <v>3</v>
      </c>
      <c r="B394" s="152"/>
      <c r="C394" s="153"/>
      <c r="D394" s="161" t="s">
        <v>74</v>
      </c>
      <c r="E394" s="34">
        <f t="shared" si="112"/>
        <v>0</v>
      </c>
      <c r="F394" s="34">
        <f t="shared" si="112"/>
        <v>0</v>
      </c>
      <c r="G394" s="34">
        <f t="shared" si="112"/>
        <v>22000</v>
      </c>
      <c r="H394" s="34">
        <f t="shared" si="111"/>
        <v>2919.9017851217732</v>
      </c>
      <c r="I394" s="34">
        <f t="shared" si="109"/>
        <v>22000</v>
      </c>
      <c r="J394" s="34">
        <f t="shared" si="92"/>
        <v>-1.78512177308221E-3</v>
      </c>
      <c r="K394" s="34">
        <f t="shared" si="110"/>
        <v>22000</v>
      </c>
      <c r="L394" s="34">
        <f>L395</f>
        <v>2919.9</v>
      </c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  <c r="AR394" s="193"/>
      <c r="AS394" s="193"/>
      <c r="AT394" s="193"/>
      <c r="AU394" s="193"/>
      <c r="AV394" s="193"/>
      <c r="AW394" s="193"/>
      <c r="AX394" s="193"/>
      <c r="AY394" s="193"/>
      <c r="AZ394" s="193"/>
      <c r="BA394" s="193"/>
      <c r="BB394" s="193"/>
      <c r="BC394" s="193"/>
      <c r="BD394" s="193"/>
      <c r="BE394" s="193"/>
      <c r="BF394" s="193"/>
      <c r="BG394" s="193"/>
      <c r="BH394" s="193"/>
      <c r="BI394" s="193"/>
      <c r="BJ394" s="193"/>
    </row>
    <row r="395" spans="1:62" x14ac:dyDescent="0.25">
      <c r="A395" s="85">
        <v>32</v>
      </c>
      <c r="B395" s="154"/>
      <c r="C395" s="155"/>
      <c r="D395" s="75" t="s">
        <v>84</v>
      </c>
      <c r="E395" s="36">
        <f>E396+E398</f>
        <v>0</v>
      </c>
      <c r="F395" s="36">
        <f>F396+F398</f>
        <v>0</v>
      </c>
      <c r="G395" s="36">
        <f>G396+G398</f>
        <v>22000</v>
      </c>
      <c r="H395" s="36">
        <f t="shared" si="111"/>
        <v>2919.9017851217732</v>
      </c>
      <c r="I395" s="36">
        <f t="shared" si="109"/>
        <v>22000</v>
      </c>
      <c r="J395" s="36">
        <f t="shared" si="92"/>
        <v>-1.78512177308221E-3</v>
      </c>
      <c r="K395" s="36">
        <f t="shared" si="110"/>
        <v>22000</v>
      </c>
      <c r="L395" s="36">
        <v>2919.9</v>
      </c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  <c r="BB395" s="188"/>
      <c r="BC395" s="188"/>
      <c r="BD395" s="188"/>
      <c r="BE395" s="188"/>
      <c r="BF395" s="188"/>
      <c r="BG395" s="188"/>
      <c r="BH395" s="188"/>
      <c r="BI395" s="188"/>
      <c r="BJ395" s="188"/>
    </row>
    <row r="396" spans="1:62" hidden="1" x14ac:dyDescent="0.25">
      <c r="A396" s="86">
        <v>322</v>
      </c>
      <c r="B396" s="156"/>
      <c r="C396" s="157"/>
      <c r="D396" s="76" t="s">
        <v>90</v>
      </c>
      <c r="E396" s="38">
        <f>E397</f>
        <v>0</v>
      </c>
      <c r="F396" s="38">
        <f>F397</f>
        <v>0</v>
      </c>
      <c r="G396" s="38">
        <f>G397</f>
        <v>2000</v>
      </c>
      <c r="H396" s="38">
        <f t="shared" si="111"/>
        <v>265.44561682925212</v>
      </c>
      <c r="I396" s="38">
        <f t="shared" si="109"/>
        <v>2000</v>
      </c>
      <c r="J396" s="38">
        <f t="shared" si="92"/>
        <v>4.3831707478716453E-3</v>
      </c>
      <c r="K396" s="38">
        <f t="shared" si="110"/>
        <v>2000</v>
      </c>
      <c r="L396" s="38">
        <f>L397</f>
        <v>265.45</v>
      </c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B396" s="190"/>
      <c r="AC396" s="190"/>
      <c r="AD396" s="190"/>
      <c r="AE396" s="190"/>
      <c r="AF396" s="190"/>
      <c r="AG396" s="190"/>
      <c r="AH396" s="190"/>
      <c r="AI396" s="190"/>
      <c r="AJ396" s="190"/>
      <c r="AK396" s="190"/>
      <c r="AL396" s="190"/>
      <c r="AM396" s="190"/>
      <c r="AN396" s="190"/>
      <c r="AO396" s="190"/>
      <c r="AP396" s="190"/>
      <c r="AQ396" s="190"/>
      <c r="AR396" s="190"/>
      <c r="AS396" s="190"/>
      <c r="AT396" s="190"/>
      <c r="AU396" s="190"/>
      <c r="AV396" s="190"/>
      <c r="AW396" s="190"/>
      <c r="AX396" s="190"/>
      <c r="AY396" s="190"/>
      <c r="AZ396" s="190"/>
      <c r="BA396" s="190"/>
      <c r="BB396" s="190"/>
      <c r="BC396" s="190"/>
      <c r="BD396" s="190"/>
      <c r="BE396" s="190"/>
      <c r="BF396" s="190"/>
      <c r="BG396" s="190"/>
      <c r="BH396" s="190"/>
      <c r="BI396" s="190"/>
      <c r="BJ396" s="190"/>
    </row>
    <row r="397" spans="1:62" ht="24" hidden="1" x14ac:dyDescent="0.25">
      <c r="A397" s="158">
        <v>3224</v>
      </c>
      <c r="B397" s="159"/>
      <c r="C397" s="160"/>
      <c r="D397" s="77" t="s">
        <v>94</v>
      </c>
      <c r="E397" s="41">
        <v>0</v>
      </c>
      <c r="F397" s="42">
        <v>0</v>
      </c>
      <c r="G397" s="41">
        <v>2000</v>
      </c>
      <c r="H397" s="41">
        <f t="shared" si="111"/>
        <v>265.44561682925212</v>
      </c>
      <c r="I397" s="41">
        <f t="shared" si="109"/>
        <v>2000</v>
      </c>
      <c r="J397" s="41">
        <f t="shared" si="92"/>
        <v>4.3831707478716453E-3</v>
      </c>
      <c r="K397" s="41">
        <f t="shared" si="110"/>
        <v>2000</v>
      </c>
      <c r="L397" s="41">
        <v>265.45</v>
      </c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1"/>
      <c r="AT397" s="191"/>
      <c r="AU397" s="191"/>
      <c r="AV397" s="191"/>
      <c r="AW397" s="191"/>
      <c r="AX397" s="191"/>
      <c r="AY397" s="191"/>
      <c r="AZ397" s="191"/>
      <c r="BA397" s="191"/>
      <c r="BB397" s="191"/>
      <c r="BC397" s="191"/>
      <c r="BD397" s="191"/>
      <c r="BE397" s="191"/>
      <c r="BF397" s="191"/>
      <c r="BG397" s="191"/>
      <c r="BH397" s="191"/>
      <c r="BI397" s="191"/>
      <c r="BJ397" s="191"/>
    </row>
    <row r="398" spans="1:62" hidden="1" x14ac:dyDescent="0.25">
      <c r="A398" s="86">
        <v>323</v>
      </c>
      <c r="B398" s="156"/>
      <c r="C398" s="157"/>
      <c r="D398" s="76" t="s">
        <v>97</v>
      </c>
      <c r="E398" s="38">
        <f>E399</f>
        <v>0</v>
      </c>
      <c r="F398" s="38">
        <f>F399</f>
        <v>0</v>
      </c>
      <c r="G398" s="38">
        <f>G399</f>
        <v>20000</v>
      </c>
      <c r="H398" s="38">
        <f t="shared" si="111"/>
        <v>2654.4561682925209</v>
      </c>
      <c r="I398" s="38">
        <f t="shared" si="109"/>
        <v>20000</v>
      </c>
      <c r="J398" s="38">
        <f t="shared" si="92"/>
        <v>3.8317074790938932E-3</v>
      </c>
      <c r="K398" s="38">
        <f t="shared" si="110"/>
        <v>20000</v>
      </c>
      <c r="L398" s="38">
        <f>L399</f>
        <v>2654.46</v>
      </c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4"/>
      <c r="AZ398" s="184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</row>
    <row r="399" spans="1:62" hidden="1" x14ac:dyDescent="0.25">
      <c r="A399" s="158">
        <v>3232</v>
      </c>
      <c r="B399" s="159"/>
      <c r="C399" s="160"/>
      <c r="D399" s="77" t="s">
        <v>99</v>
      </c>
      <c r="E399" s="41">
        <v>0</v>
      </c>
      <c r="F399" s="42">
        <v>0</v>
      </c>
      <c r="G399" s="41">
        <v>20000</v>
      </c>
      <c r="H399" s="41">
        <f t="shared" si="111"/>
        <v>2654.4561682925209</v>
      </c>
      <c r="I399" s="41">
        <f t="shared" si="109"/>
        <v>20000</v>
      </c>
      <c r="J399" s="41">
        <f t="shared" si="92"/>
        <v>3.8317074790938932E-3</v>
      </c>
      <c r="K399" s="41">
        <f t="shared" si="110"/>
        <v>20000</v>
      </c>
      <c r="L399" s="41">
        <v>2654.46</v>
      </c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189"/>
      <c r="AT399" s="189"/>
      <c r="AU399" s="189"/>
      <c r="AV399" s="189"/>
      <c r="AW399" s="189"/>
      <c r="AX399" s="189"/>
      <c r="AY399" s="189"/>
      <c r="AZ399" s="189"/>
      <c r="BA399" s="189"/>
      <c r="BB399" s="189"/>
      <c r="BC399" s="189"/>
      <c r="BD399" s="189"/>
      <c r="BE399" s="189"/>
      <c r="BF399" s="189"/>
      <c r="BG399" s="189"/>
      <c r="BH399" s="189"/>
      <c r="BI399" s="189"/>
      <c r="BJ399" s="189"/>
    </row>
    <row r="400" spans="1:62" x14ac:dyDescent="0.25">
      <c r="A400" s="223" t="s">
        <v>212</v>
      </c>
      <c r="B400" s="223"/>
      <c r="C400" s="223"/>
      <c r="D400" s="130" t="s">
        <v>43</v>
      </c>
      <c r="E400" s="45">
        <f t="shared" ref="E400:G401" si="113">E401</f>
        <v>162912.5</v>
      </c>
      <c r="F400" s="45">
        <f t="shared" si="113"/>
        <v>15000</v>
      </c>
      <c r="G400" s="45">
        <f t="shared" si="113"/>
        <v>109000</v>
      </c>
      <c r="H400" s="45">
        <f t="shared" si="111"/>
        <v>14466.786117194239</v>
      </c>
      <c r="I400" s="45">
        <f t="shared" si="109"/>
        <v>109000</v>
      </c>
      <c r="J400" s="45">
        <f t="shared" si="92"/>
        <v>3.8828057622595225E-3</v>
      </c>
      <c r="K400" s="45">
        <f t="shared" si="110"/>
        <v>109000</v>
      </c>
      <c r="L400" s="45">
        <f>L401</f>
        <v>14466.79</v>
      </c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  <c r="BA400" s="190"/>
      <c r="BB400" s="190"/>
      <c r="BC400" s="190"/>
      <c r="BD400" s="190"/>
      <c r="BE400" s="190"/>
      <c r="BF400" s="190"/>
      <c r="BG400" s="190"/>
      <c r="BH400" s="190"/>
      <c r="BI400" s="190"/>
      <c r="BJ400" s="190"/>
    </row>
    <row r="401" spans="1:62" x14ac:dyDescent="0.25">
      <c r="A401" s="151">
        <v>3</v>
      </c>
      <c r="B401" s="178"/>
      <c r="C401" s="179"/>
      <c r="D401" s="161" t="s">
        <v>74</v>
      </c>
      <c r="E401" s="34">
        <f t="shared" si="113"/>
        <v>162912.5</v>
      </c>
      <c r="F401" s="34">
        <f t="shared" si="113"/>
        <v>15000</v>
      </c>
      <c r="G401" s="34">
        <f t="shared" si="113"/>
        <v>109000</v>
      </c>
      <c r="H401" s="34">
        <f t="shared" si="111"/>
        <v>14466.786117194239</v>
      </c>
      <c r="I401" s="34">
        <f t="shared" si="109"/>
        <v>109000</v>
      </c>
      <c r="J401" s="34">
        <f t="shared" si="92"/>
        <v>3.8828057622595225E-3</v>
      </c>
      <c r="K401" s="34">
        <f t="shared" si="110"/>
        <v>109000</v>
      </c>
      <c r="L401" s="34">
        <f>L402</f>
        <v>14466.79</v>
      </c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1"/>
      <c r="AT401" s="191"/>
      <c r="AU401" s="191"/>
      <c r="AV401" s="191"/>
      <c r="AW401" s="191"/>
      <c r="AX401" s="191"/>
      <c r="AY401" s="191"/>
      <c r="AZ401" s="191"/>
      <c r="BA401" s="191"/>
      <c r="BB401" s="191"/>
      <c r="BC401" s="191"/>
      <c r="BD401" s="191"/>
      <c r="BE401" s="191"/>
      <c r="BF401" s="191"/>
      <c r="BG401" s="191"/>
      <c r="BH401" s="191"/>
      <c r="BI401" s="191"/>
      <c r="BJ401" s="191"/>
    </row>
    <row r="402" spans="1:62" x14ac:dyDescent="0.25">
      <c r="A402" s="85">
        <v>32</v>
      </c>
      <c r="B402" s="180"/>
      <c r="C402" s="181"/>
      <c r="D402" s="75" t="s">
        <v>84</v>
      </c>
      <c r="E402" s="36">
        <f>E403+E405</f>
        <v>162912.5</v>
      </c>
      <c r="F402" s="36">
        <f>F403+F405</f>
        <v>15000</v>
      </c>
      <c r="G402" s="36">
        <f>G403+G405</f>
        <v>109000</v>
      </c>
      <c r="H402" s="36">
        <f t="shared" si="111"/>
        <v>14466.786117194239</v>
      </c>
      <c r="I402" s="36">
        <f t="shared" si="109"/>
        <v>109000</v>
      </c>
      <c r="J402" s="36">
        <f t="shared" si="92"/>
        <v>3.8828057622595225E-3</v>
      </c>
      <c r="K402" s="36">
        <f t="shared" si="110"/>
        <v>109000</v>
      </c>
      <c r="L402" s="36">
        <f>L403+L405</f>
        <v>14466.79</v>
      </c>
      <c r="M402" s="184"/>
      <c r="N402" s="184"/>
      <c r="O402" s="192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</row>
    <row r="403" spans="1:62" hidden="1" x14ac:dyDescent="0.25">
      <c r="A403" s="86">
        <v>322</v>
      </c>
      <c r="B403" s="133"/>
      <c r="C403" s="134"/>
      <c r="D403" s="76" t="s">
        <v>90</v>
      </c>
      <c r="E403" s="38">
        <f>E404</f>
        <v>0</v>
      </c>
      <c r="F403" s="38">
        <f>F404</f>
        <v>0</v>
      </c>
      <c r="G403" s="38">
        <f>G404</f>
        <v>9000</v>
      </c>
      <c r="H403" s="38">
        <f t="shared" si="111"/>
        <v>1194.5052757316344</v>
      </c>
      <c r="I403" s="38">
        <f t="shared" si="109"/>
        <v>9000</v>
      </c>
      <c r="J403" s="38">
        <f t="shared" si="92"/>
        <v>4.7242683656349982E-3</v>
      </c>
      <c r="K403" s="38">
        <f t="shared" si="110"/>
        <v>9000</v>
      </c>
      <c r="L403" s="38">
        <f>L404</f>
        <v>1194.51</v>
      </c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</row>
    <row r="404" spans="1:62" ht="24" hidden="1" x14ac:dyDescent="0.25">
      <c r="A404" s="158">
        <v>3224</v>
      </c>
      <c r="B404" s="136"/>
      <c r="C404" s="137"/>
      <c r="D404" s="77" t="s">
        <v>94</v>
      </c>
      <c r="E404" s="41">
        <v>0</v>
      </c>
      <c r="F404" s="42">
        <v>0</v>
      </c>
      <c r="G404" s="41">
        <v>9000</v>
      </c>
      <c r="H404" s="41">
        <f t="shared" si="111"/>
        <v>1194.5052757316344</v>
      </c>
      <c r="I404" s="41">
        <f t="shared" si="109"/>
        <v>9000</v>
      </c>
      <c r="J404" s="41">
        <f t="shared" ref="J404:J454" si="114">L404-H404</f>
        <v>4.7242683656349982E-3</v>
      </c>
      <c r="K404" s="41">
        <f t="shared" si="110"/>
        <v>9000</v>
      </c>
      <c r="L404" s="41">
        <v>1194.51</v>
      </c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</row>
    <row r="405" spans="1:62" hidden="1" x14ac:dyDescent="0.25">
      <c r="A405" s="86">
        <v>323</v>
      </c>
      <c r="B405" s="133"/>
      <c r="C405" s="134"/>
      <c r="D405" s="76" t="s">
        <v>97</v>
      </c>
      <c r="E405" s="38">
        <f>E406</f>
        <v>162912.5</v>
      </c>
      <c r="F405" s="38">
        <f>F406</f>
        <v>15000</v>
      </c>
      <c r="G405" s="38">
        <f>G406</f>
        <v>100000</v>
      </c>
      <c r="H405" s="38">
        <f t="shared" si="111"/>
        <v>13272.280841462605</v>
      </c>
      <c r="I405" s="38">
        <f t="shared" si="109"/>
        <v>100000</v>
      </c>
      <c r="J405" s="38">
        <f t="shared" si="114"/>
        <v>-8.4146260451234411E-4</v>
      </c>
      <c r="K405" s="38">
        <f t="shared" si="110"/>
        <v>100000</v>
      </c>
      <c r="L405" s="38">
        <f>L406</f>
        <v>13272.28</v>
      </c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</row>
    <row r="406" spans="1:62" hidden="1" x14ac:dyDescent="0.25">
      <c r="A406" s="158">
        <v>3232</v>
      </c>
      <c r="B406" s="136"/>
      <c r="C406" s="137"/>
      <c r="D406" s="77" t="s">
        <v>99</v>
      </c>
      <c r="E406" s="41">
        <v>162912.5</v>
      </c>
      <c r="F406" s="42">
        <v>15000</v>
      </c>
      <c r="G406" s="41">
        <v>100000</v>
      </c>
      <c r="H406" s="41">
        <f t="shared" si="111"/>
        <v>13272.280841462605</v>
      </c>
      <c r="I406" s="41">
        <f t="shared" si="109"/>
        <v>100000</v>
      </c>
      <c r="J406" s="41">
        <f t="shared" si="114"/>
        <v>-8.4146260451234411E-4</v>
      </c>
      <c r="K406" s="41">
        <f t="shared" si="110"/>
        <v>100000</v>
      </c>
      <c r="L406" s="41">
        <v>13272.28</v>
      </c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</row>
    <row r="407" spans="1:62" x14ac:dyDescent="0.25">
      <c r="A407" s="230" t="s">
        <v>222</v>
      </c>
      <c r="B407" s="230"/>
      <c r="C407" s="230"/>
      <c r="D407" s="149" t="s">
        <v>223</v>
      </c>
      <c r="E407" s="150">
        <f>E408</f>
        <v>130230.08</v>
      </c>
      <c r="F407" s="150">
        <f>F408</f>
        <v>300000</v>
      </c>
      <c r="G407" s="150">
        <f>G408</f>
        <v>400000</v>
      </c>
      <c r="H407" s="150">
        <f t="shared" si="111"/>
        <v>53089.123365850421</v>
      </c>
      <c r="I407" s="150">
        <f t="shared" si="109"/>
        <v>400000</v>
      </c>
      <c r="J407" s="150">
        <f t="shared" si="114"/>
        <v>-3.3658504253253341E-3</v>
      </c>
      <c r="K407" s="150">
        <f t="shared" si="110"/>
        <v>400000</v>
      </c>
      <c r="L407" s="150">
        <f>L412+L427</f>
        <v>53089.119999999995</v>
      </c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1"/>
      <c r="AF407" s="191"/>
      <c r="AG407" s="191"/>
      <c r="AH407" s="191"/>
      <c r="AI407" s="191"/>
      <c r="AJ407" s="191"/>
      <c r="AK407" s="191"/>
      <c r="AL407" s="191"/>
      <c r="AM407" s="191"/>
      <c r="AN407" s="191"/>
      <c r="AO407" s="191"/>
      <c r="AP407" s="191"/>
      <c r="AQ407" s="191"/>
      <c r="AR407" s="191"/>
      <c r="AS407" s="191"/>
      <c r="AT407" s="191"/>
      <c r="AU407" s="191"/>
      <c r="AV407" s="191"/>
      <c r="AW407" s="191"/>
      <c r="AX407" s="191"/>
      <c r="AY407" s="191"/>
      <c r="AZ407" s="191"/>
      <c r="BA407" s="191"/>
      <c r="BB407" s="191"/>
      <c r="BC407" s="191"/>
      <c r="BD407" s="191"/>
      <c r="BE407" s="191"/>
      <c r="BF407" s="191"/>
      <c r="BG407" s="191"/>
      <c r="BH407" s="191"/>
      <c r="BI407" s="191"/>
      <c r="BJ407" s="191"/>
    </row>
    <row r="408" spans="1:62" x14ac:dyDescent="0.25">
      <c r="A408" s="223" t="s">
        <v>224</v>
      </c>
      <c r="B408" s="223"/>
      <c r="C408" s="223"/>
      <c r="D408" s="130" t="s">
        <v>83</v>
      </c>
      <c r="E408" s="45">
        <f>E412</f>
        <v>130230.08</v>
      </c>
      <c r="F408" s="45">
        <f>F412</f>
        <v>300000</v>
      </c>
      <c r="G408" s="45">
        <f>G412</f>
        <v>400000</v>
      </c>
      <c r="H408" s="45">
        <f t="shared" si="111"/>
        <v>53089.123365850421</v>
      </c>
      <c r="I408" s="45">
        <f t="shared" si="109"/>
        <v>400000</v>
      </c>
      <c r="J408" s="45">
        <f t="shared" si="114"/>
        <v>-3.3658504253253341E-3</v>
      </c>
      <c r="K408" s="45">
        <f t="shared" si="110"/>
        <v>400000</v>
      </c>
      <c r="L408" s="45">
        <f>L412+L427</f>
        <v>53089.119999999995</v>
      </c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</row>
    <row r="409" spans="1:62" x14ac:dyDescent="0.25">
      <c r="A409" s="91">
        <v>92</v>
      </c>
      <c r="B409" s="143"/>
      <c r="C409" s="144"/>
      <c r="D409" s="78" t="s">
        <v>208</v>
      </c>
      <c r="E409" s="36">
        <f t="shared" ref="E409:G410" si="115">E410</f>
        <v>413636.14</v>
      </c>
      <c r="F409" s="36">
        <f t="shared" si="115"/>
        <v>300000</v>
      </c>
      <c r="G409" s="36">
        <f t="shared" si="115"/>
        <v>400000</v>
      </c>
      <c r="H409" s="36">
        <f t="shared" si="111"/>
        <v>53089.123365850421</v>
      </c>
      <c r="I409" s="36">
        <f>I410</f>
        <v>0</v>
      </c>
      <c r="J409" s="36">
        <f t="shared" si="114"/>
        <v>-3.3658504180493765E-3</v>
      </c>
      <c r="K409" s="36">
        <f>K410</f>
        <v>0</v>
      </c>
      <c r="L409" s="36">
        <f>L410</f>
        <v>53089.120000000003</v>
      </c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1"/>
      <c r="AB409" s="191"/>
      <c r="AC409" s="191"/>
      <c r="AD409" s="191"/>
      <c r="AE409" s="191"/>
      <c r="AF409" s="191"/>
      <c r="AG409" s="191"/>
      <c r="AH409" s="191"/>
      <c r="AI409" s="191"/>
      <c r="AJ409" s="191"/>
      <c r="AK409" s="191"/>
      <c r="AL409" s="191"/>
      <c r="AM409" s="191"/>
      <c r="AN409" s="191"/>
      <c r="AO409" s="191"/>
      <c r="AP409" s="191"/>
      <c r="AQ409" s="191"/>
      <c r="AR409" s="191"/>
      <c r="AS409" s="191"/>
      <c r="AT409" s="191"/>
      <c r="AU409" s="191"/>
      <c r="AV409" s="191"/>
      <c r="AW409" s="191"/>
      <c r="AX409" s="191"/>
      <c r="AY409" s="191"/>
      <c r="AZ409" s="191"/>
      <c r="BA409" s="191"/>
      <c r="BB409" s="191"/>
      <c r="BC409" s="191"/>
      <c r="BD409" s="191"/>
      <c r="BE409" s="191"/>
      <c r="BF409" s="191"/>
      <c r="BG409" s="191"/>
      <c r="BH409" s="191"/>
      <c r="BI409" s="191"/>
      <c r="BJ409" s="191"/>
    </row>
    <row r="410" spans="1:62" hidden="1" x14ac:dyDescent="0.25">
      <c r="A410" s="87">
        <v>922</v>
      </c>
      <c r="B410" s="145"/>
      <c r="C410" s="146"/>
      <c r="D410" s="93" t="s">
        <v>209</v>
      </c>
      <c r="E410" s="38">
        <f t="shared" si="115"/>
        <v>413636.14</v>
      </c>
      <c r="F410" s="38">
        <f t="shared" si="115"/>
        <v>300000</v>
      </c>
      <c r="G410" s="38">
        <f t="shared" si="115"/>
        <v>400000</v>
      </c>
      <c r="H410" s="38">
        <f t="shared" si="111"/>
        <v>53089.123365850421</v>
      </c>
      <c r="I410" s="38">
        <f>I411</f>
        <v>0</v>
      </c>
      <c r="J410" s="38">
        <f t="shared" si="114"/>
        <v>-3.3658504180493765E-3</v>
      </c>
      <c r="K410" s="38">
        <f>K411</f>
        <v>0</v>
      </c>
      <c r="L410" s="38">
        <f>L411</f>
        <v>53089.120000000003</v>
      </c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</row>
    <row r="411" spans="1:62" hidden="1" x14ac:dyDescent="0.25">
      <c r="A411" s="79">
        <v>9221</v>
      </c>
      <c r="B411" s="147"/>
      <c r="C411" s="148"/>
      <c r="D411" s="95" t="s">
        <v>210</v>
      </c>
      <c r="E411" s="41">
        <v>413636.14</v>
      </c>
      <c r="F411" s="41">
        <v>300000</v>
      </c>
      <c r="G411" s="41">
        <v>400000</v>
      </c>
      <c r="H411" s="41">
        <f t="shared" si="111"/>
        <v>53089.123365850421</v>
      </c>
      <c r="I411" s="41">
        <v>0</v>
      </c>
      <c r="J411" s="41">
        <f t="shared" si="114"/>
        <v>-3.3658504180493765E-3</v>
      </c>
      <c r="K411" s="41">
        <v>0</v>
      </c>
      <c r="L411" s="41">
        <v>53089.120000000003</v>
      </c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191"/>
      <c r="AT411" s="191"/>
      <c r="AU411" s="191"/>
      <c r="AV411" s="191"/>
      <c r="AW411" s="191"/>
      <c r="AX411" s="191"/>
      <c r="AY411" s="191"/>
      <c r="AZ411" s="191"/>
      <c r="BA411" s="191"/>
      <c r="BB411" s="191"/>
      <c r="BC411" s="191"/>
      <c r="BD411" s="191"/>
      <c r="BE411" s="191"/>
      <c r="BF411" s="191"/>
      <c r="BG411" s="191"/>
      <c r="BH411" s="191"/>
      <c r="BI411" s="191"/>
      <c r="BJ411" s="191"/>
    </row>
    <row r="412" spans="1:62" x14ac:dyDescent="0.25">
      <c r="A412" s="138" t="s">
        <v>183</v>
      </c>
      <c r="B412" s="178"/>
      <c r="C412" s="179"/>
      <c r="D412" s="161" t="s">
        <v>74</v>
      </c>
      <c r="E412" s="34">
        <f>E413</f>
        <v>130230.08</v>
      </c>
      <c r="F412" s="34">
        <f>F413</f>
        <v>300000</v>
      </c>
      <c r="G412" s="34">
        <f>G413</f>
        <v>400000</v>
      </c>
      <c r="H412" s="34">
        <f t="shared" si="111"/>
        <v>53089.123365850421</v>
      </c>
      <c r="I412" s="34">
        <f t="shared" ref="I412:I454" si="116">G412</f>
        <v>400000</v>
      </c>
      <c r="J412" s="34">
        <f t="shared" si="114"/>
        <v>-3.3658504253253341E-3</v>
      </c>
      <c r="K412" s="34">
        <f t="shared" ref="K412:K454" si="117">I412</f>
        <v>400000</v>
      </c>
      <c r="L412" s="34">
        <f>L413</f>
        <v>53089.119999999995</v>
      </c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  <c r="AW412" s="184"/>
      <c r="AX412" s="184"/>
      <c r="AY412" s="184"/>
      <c r="AZ412" s="184"/>
      <c r="BA412" s="184"/>
      <c r="BB412" s="184"/>
      <c r="BC412" s="184"/>
      <c r="BD412" s="184"/>
      <c r="BE412" s="184"/>
      <c r="BF412" s="184"/>
      <c r="BG412" s="184"/>
      <c r="BH412" s="184"/>
      <c r="BI412" s="184"/>
      <c r="BJ412" s="184"/>
    </row>
    <row r="413" spans="1:62" x14ac:dyDescent="0.25">
      <c r="A413" s="142" t="s">
        <v>184</v>
      </c>
      <c r="B413" s="180"/>
      <c r="C413" s="181"/>
      <c r="D413" s="75" t="s">
        <v>84</v>
      </c>
      <c r="E413" s="36">
        <f>E414+E417+E422+E424</f>
        <v>130230.08</v>
      </c>
      <c r="F413" s="36">
        <f>F414+F417+F422+F424</f>
        <v>300000</v>
      </c>
      <c r="G413" s="36">
        <f>G414+G417+G422+G424</f>
        <v>400000</v>
      </c>
      <c r="H413" s="36">
        <f t="shared" si="111"/>
        <v>53089.123365850421</v>
      </c>
      <c r="I413" s="36">
        <f t="shared" si="116"/>
        <v>400000</v>
      </c>
      <c r="J413" s="36">
        <f t="shared" si="114"/>
        <v>-3.3658504253253341E-3</v>
      </c>
      <c r="K413" s="36">
        <f t="shared" si="117"/>
        <v>400000</v>
      </c>
      <c r="L413" s="36">
        <f>L414+L417+L420+L422+L424</f>
        <v>53089.119999999995</v>
      </c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</row>
    <row r="414" spans="1:62" hidden="1" x14ac:dyDescent="0.25">
      <c r="A414" s="132" t="s">
        <v>225</v>
      </c>
      <c r="B414" s="133"/>
      <c r="C414" s="134"/>
      <c r="D414" s="76" t="s">
        <v>85</v>
      </c>
      <c r="E414" s="38">
        <f>SUM(E415:E416)</f>
        <v>0</v>
      </c>
      <c r="F414" s="38">
        <f>SUM(F415:F416)</f>
        <v>0</v>
      </c>
      <c r="G414" s="38">
        <f>SUM(G415:G416)</f>
        <v>100000</v>
      </c>
      <c r="H414" s="38">
        <f t="shared" si="111"/>
        <v>13272.280841462605</v>
      </c>
      <c r="I414" s="38">
        <f t="shared" si="116"/>
        <v>100000</v>
      </c>
      <c r="J414" s="38">
        <f t="shared" si="114"/>
        <v>-8.4146260451234411E-4</v>
      </c>
      <c r="K414" s="38">
        <f t="shared" si="117"/>
        <v>100000</v>
      </c>
      <c r="L414" s="38">
        <f>SUM(L415:L416)</f>
        <v>13272.28</v>
      </c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</row>
    <row r="415" spans="1:62" hidden="1" x14ac:dyDescent="0.25">
      <c r="A415" s="135" t="s">
        <v>119</v>
      </c>
      <c r="B415" s="136"/>
      <c r="C415" s="137"/>
      <c r="D415" s="77" t="s">
        <v>86</v>
      </c>
      <c r="E415" s="41">
        <v>0</v>
      </c>
      <c r="F415" s="42">
        <v>0</v>
      </c>
      <c r="G415" s="41">
        <v>100000</v>
      </c>
      <c r="H415" s="41">
        <f t="shared" si="111"/>
        <v>13272.280841462605</v>
      </c>
      <c r="I415" s="41">
        <f t="shared" si="116"/>
        <v>100000</v>
      </c>
      <c r="J415" s="41">
        <f t="shared" si="114"/>
        <v>-8.4146260451234411E-4</v>
      </c>
      <c r="K415" s="41">
        <f t="shared" si="117"/>
        <v>100000</v>
      </c>
      <c r="L415" s="41">
        <v>13272.28</v>
      </c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0"/>
      <c r="AT415" s="190"/>
      <c r="AU415" s="190"/>
      <c r="AV415" s="190"/>
      <c r="AW415" s="190"/>
      <c r="AX415" s="190"/>
      <c r="AY415" s="190"/>
      <c r="AZ415" s="190"/>
      <c r="BA415" s="190"/>
      <c r="BB415" s="190"/>
      <c r="BC415" s="190"/>
      <c r="BD415" s="190"/>
      <c r="BE415" s="190"/>
      <c r="BF415" s="190"/>
      <c r="BG415" s="190"/>
      <c r="BH415" s="190"/>
      <c r="BI415" s="190"/>
      <c r="BJ415" s="190"/>
    </row>
    <row r="416" spans="1:62" hidden="1" x14ac:dyDescent="0.25">
      <c r="A416" s="135" t="s">
        <v>120</v>
      </c>
      <c r="B416" s="136"/>
      <c r="C416" s="137"/>
      <c r="D416" s="77" t="s">
        <v>88</v>
      </c>
      <c r="E416" s="41">
        <v>0</v>
      </c>
      <c r="F416" s="42">
        <v>0</v>
      </c>
      <c r="G416" s="41">
        <v>0</v>
      </c>
      <c r="H416" s="41">
        <f t="shared" si="111"/>
        <v>0</v>
      </c>
      <c r="I416" s="41">
        <f t="shared" si="116"/>
        <v>0</v>
      </c>
      <c r="J416" s="41">
        <f t="shared" si="114"/>
        <v>0</v>
      </c>
      <c r="K416" s="41">
        <f t="shared" si="117"/>
        <v>0</v>
      </c>
      <c r="L416" s="41">
        <v>0</v>
      </c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1"/>
      <c r="AT416" s="191"/>
      <c r="AU416" s="191"/>
      <c r="AV416" s="191"/>
      <c r="AW416" s="191"/>
      <c r="AX416" s="191"/>
      <c r="AY416" s="191"/>
      <c r="AZ416" s="191"/>
      <c r="BA416" s="191"/>
      <c r="BB416" s="191"/>
      <c r="BC416" s="191"/>
      <c r="BD416" s="191"/>
      <c r="BE416" s="191"/>
      <c r="BF416" s="191"/>
      <c r="BG416" s="191"/>
      <c r="BH416" s="191"/>
      <c r="BI416" s="191"/>
      <c r="BJ416" s="191"/>
    </row>
    <row r="417" spans="1:62" hidden="1" x14ac:dyDescent="0.25">
      <c r="A417" s="132" t="s">
        <v>226</v>
      </c>
      <c r="B417" s="133"/>
      <c r="C417" s="134"/>
      <c r="D417" s="76" t="s">
        <v>90</v>
      </c>
      <c r="E417" s="38">
        <f>E418</f>
        <v>0</v>
      </c>
      <c r="F417" s="38">
        <f>F418</f>
        <v>0</v>
      </c>
      <c r="G417" s="38">
        <f>G418</f>
        <v>0</v>
      </c>
      <c r="H417" s="38">
        <f t="shared" si="111"/>
        <v>0</v>
      </c>
      <c r="I417" s="38">
        <f t="shared" si="116"/>
        <v>0</v>
      </c>
      <c r="J417" s="38">
        <f t="shared" si="114"/>
        <v>0</v>
      </c>
      <c r="K417" s="38">
        <f t="shared" si="117"/>
        <v>0</v>
      </c>
      <c r="L417" s="38">
        <f>SUM(L418:L419)</f>
        <v>0</v>
      </c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  <c r="AW417" s="184"/>
      <c r="AX417" s="184"/>
      <c r="AY417" s="184"/>
      <c r="AZ417" s="184"/>
      <c r="BA417" s="184"/>
      <c r="BB417" s="184"/>
      <c r="BC417" s="184"/>
      <c r="BD417" s="184"/>
      <c r="BE417" s="184"/>
      <c r="BF417" s="184"/>
      <c r="BG417" s="184"/>
      <c r="BH417" s="184"/>
      <c r="BI417" s="184"/>
      <c r="BJ417" s="184"/>
    </row>
    <row r="418" spans="1:62" ht="24" hidden="1" x14ac:dyDescent="0.25">
      <c r="A418" s="135" t="s">
        <v>227</v>
      </c>
      <c r="B418" s="136"/>
      <c r="C418" s="137"/>
      <c r="D418" s="77" t="s">
        <v>91</v>
      </c>
      <c r="E418" s="41">
        <v>0</v>
      </c>
      <c r="F418" s="42">
        <v>0</v>
      </c>
      <c r="G418" s="41">
        <v>0</v>
      </c>
      <c r="H418" s="41">
        <f t="shared" si="111"/>
        <v>0</v>
      </c>
      <c r="I418" s="41">
        <f t="shared" si="116"/>
        <v>0</v>
      </c>
      <c r="J418" s="41">
        <f t="shared" si="114"/>
        <v>0</v>
      </c>
      <c r="K418" s="41">
        <f t="shared" si="117"/>
        <v>0</v>
      </c>
      <c r="L418" s="41">
        <f t="shared" ref="L418:L421" si="118">K418/7.5345</f>
        <v>0</v>
      </c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  <c r="AW418" s="184"/>
      <c r="AX418" s="184"/>
      <c r="AY418" s="184"/>
      <c r="AZ418" s="184"/>
      <c r="BA418" s="184"/>
      <c r="BB418" s="184"/>
      <c r="BC418" s="184"/>
      <c r="BD418" s="184"/>
      <c r="BE418" s="184"/>
      <c r="BF418" s="184"/>
      <c r="BG418" s="184"/>
      <c r="BH418" s="184"/>
      <c r="BI418" s="184"/>
      <c r="BJ418" s="184"/>
    </row>
    <row r="419" spans="1:62" hidden="1" x14ac:dyDescent="0.25">
      <c r="A419" s="135">
        <v>3225</v>
      </c>
      <c r="B419" s="136"/>
      <c r="C419" s="137"/>
      <c r="D419" s="77" t="s">
        <v>114</v>
      </c>
      <c r="E419" s="41"/>
      <c r="F419" s="41"/>
      <c r="G419" s="41"/>
      <c r="H419" s="41">
        <v>0</v>
      </c>
      <c r="I419" s="41"/>
      <c r="J419" s="41">
        <f t="shared" si="114"/>
        <v>0</v>
      </c>
      <c r="K419" s="41"/>
      <c r="L419" s="41">
        <v>0</v>
      </c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84"/>
      <c r="BC419" s="184"/>
      <c r="BD419" s="184"/>
      <c r="BE419" s="184"/>
      <c r="BF419" s="184"/>
      <c r="BG419" s="184"/>
      <c r="BH419" s="184"/>
      <c r="BI419" s="184"/>
      <c r="BJ419" s="184"/>
    </row>
    <row r="420" spans="1:62" hidden="1" x14ac:dyDescent="0.25">
      <c r="A420" s="132" t="s">
        <v>228</v>
      </c>
      <c r="B420" s="133"/>
      <c r="C420" s="134"/>
      <c r="D420" s="76" t="s">
        <v>97</v>
      </c>
      <c r="E420" s="38">
        <f>E421</f>
        <v>0</v>
      </c>
      <c r="F420" s="38">
        <f>F421</f>
        <v>0</v>
      </c>
      <c r="G420" s="38">
        <f>G421</f>
        <v>0</v>
      </c>
      <c r="H420" s="38">
        <f t="shared" si="111"/>
        <v>0</v>
      </c>
      <c r="I420" s="38">
        <f t="shared" si="116"/>
        <v>0</v>
      </c>
      <c r="J420" s="38">
        <f t="shared" si="114"/>
        <v>0</v>
      </c>
      <c r="K420" s="38">
        <f t="shared" si="117"/>
        <v>0</v>
      </c>
      <c r="L420" s="38">
        <f>L421</f>
        <v>0</v>
      </c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</row>
    <row r="421" spans="1:62" hidden="1" x14ac:dyDescent="0.25">
      <c r="A421" s="135" t="s">
        <v>229</v>
      </c>
      <c r="B421" s="136"/>
      <c r="C421" s="137"/>
      <c r="D421" s="77" t="s">
        <v>98</v>
      </c>
      <c r="E421" s="41">
        <v>0</v>
      </c>
      <c r="F421" s="42">
        <v>0</v>
      </c>
      <c r="G421" s="41">
        <v>0</v>
      </c>
      <c r="H421" s="41">
        <f t="shared" si="111"/>
        <v>0</v>
      </c>
      <c r="I421" s="41">
        <f t="shared" si="116"/>
        <v>0</v>
      </c>
      <c r="J421" s="41">
        <f t="shared" si="114"/>
        <v>0</v>
      </c>
      <c r="K421" s="41">
        <f t="shared" si="117"/>
        <v>0</v>
      </c>
      <c r="L421" s="41">
        <f t="shared" si="118"/>
        <v>0</v>
      </c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</row>
    <row r="422" spans="1:62" ht="24" hidden="1" x14ac:dyDescent="0.25">
      <c r="A422" s="132" t="s">
        <v>230</v>
      </c>
      <c r="B422" s="133"/>
      <c r="C422" s="134"/>
      <c r="D422" s="76" t="s">
        <v>231</v>
      </c>
      <c r="E422" s="38">
        <f>E423</f>
        <v>0</v>
      </c>
      <c r="F422" s="38">
        <f>F423</f>
        <v>0</v>
      </c>
      <c r="G422" s="38">
        <f>G423</f>
        <v>0</v>
      </c>
      <c r="H422" s="38">
        <f t="shared" si="111"/>
        <v>0</v>
      </c>
      <c r="I422" s="38">
        <f t="shared" si="116"/>
        <v>0</v>
      </c>
      <c r="J422" s="38">
        <f t="shared" si="114"/>
        <v>0</v>
      </c>
      <c r="K422" s="38">
        <f t="shared" si="117"/>
        <v>0</v>
      </c>
      <c r="L422" s="38">
        <f>L423</f>
        <v>0</v>
      </c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3"/>
      <c r="AT422" s="193"/>
      <c r="AU422" s="193"/>
      <c r="AV422" s="193"/>
      <c r="AW422" s="193"/>
      <c r="AX422" s="193"/>
      <c r="AY422" s="193"/>
      <c r="AZ422" s="193"/>
      <c r="BA422" s="193"/>
      <c r="BB422" s="193"/>
      <c r="BC422" s="193"/>
      <c r="BD422" s="193"/>
      <c r="BE422" s="193"/>
      <c r="BF422" s="193"/>
      <c r="BG422" s="193"/>
      <c r="BH422" s="193"/>
      <c r="BI422" s="193"/>
      <c r="BJ422" s="193"/>
    </row>
    <row r="423" spans="1:62" ht="24" hidden="1" x14ac:dyDescent="0.25">
      <c r="A423" s="135" t="s">
        <v>232</v>
      </c>
      <c r="B423" s="136"/>
      <c r="C423" s="137"/>
      <c r="D423" s="77" t="s">
        <v>231</v>
      </c>
      <c r="E423" s="41">
        <v>0</v>
      </c>
      <c r="F423" s="42">
        <v>0</v>
      </c>
      <c r="G423" s="41">
        <v>0</v>
      </c>
      <c r="H423" s="41">
        <f t="shared" ref="H423:H454" si="119">G423/7.5345</f>
        <v>0</v>
      </c>
      <c r="I423" s="41">
        <f t="shared" si="116"/>
        <v>0</v>
      </c>
      <c r="J423" s="41">
        <f t="shared" si="114"/>
        <v>0</v>
      </c>
      <c r="K423" s="41">
        <f t="shared" si="117"/>
        <v>0</v>
      </c>
      <c r="L423" s="41">
        <v>0</v>
      </c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  <c r="BB423" s="188"/>
      <c r="BC423" s="188"/>
      <c r="BD423" s="188"/>
      <c r="BE423" s="188"/>
      <c r="BF423" s="188"/>
      <c r="BG423" s="188"/>
      <c r="BH423" s="188"/>
      <c r="BI423" s="188"/>
      <c r="BJ423" s="188"/>
    </row>
    <row r="424" spans="1:62" hidden="1" x14ac:dyDescent="0.25">
      <c r="A424" s="132" t="s">
        <v>185</v>
      </c>
      <c r="B424" s="133"/>
      <c r="C424" s="134"/>
      <c r="D424" s="76" t="s">
        <v>107</v>
      </c>
      <c r="E424" s="38">
        <f>SUM(E425:E426)</f>
        <v>130230.08</v>
      </c>
      <c r="F424" s="38">
        <f>SUM(F425:F426)</f>
        <v>300000</v>
      </c>
      <c r="G424" s="38">
        <f>SUM(G425:G426)</f>
        <v>300000</v>
      </c>
      <c r="H424" s="38">
        <f t="shared" si="119"/>
        <v>39816.842524387816</v>
      </c>
      <c r="I424" s="38">
        <f t="shared" si="116"/>
        <v>300000</v>
      </c>
      <c r="J424" s="38">
        <f t="shared" si="114"/>
        <v>-2.5243878189940006E-3</v>
      </c>
      <c r="K424" s="38">
        <f t="shared" si="117"/>
        <v>300000</v>
      </c>
      <c r="L424" s="38">
        <f>SUM(L425:L426)</f>
        <v>39816.839999999997</v>
      </c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</row>
    <row r="425" spans="1:62" hidden="1" x14ac:dyDescent="0.25">
      <c r="A425" s="135" t="s">
        <v>233</v>
      </c>
      <c r="B425" s="136"/>
      <c r="C425" s="137"/>
      <c r="D425" s="77" t="s">
        <v>109</v>
      </c>
      <c r="E425" s="41">
        <v>0</v>
      </c>
      <c r="F425" s="42">
        <v>0</v>
      </c>
      <c r="G425" s="41">
        <v>0</v>
      </c>
      <c r="H425" s="41">
        <f t="shared" si="119"/>
        <v>0</v>
      </c>
      <c r="I425" s="41">
        <f t="shared" si="116"/>
        <v>0</v>
      </c>
      <c r="J425" s="41">
        <f t="shared" si="114"/>
        <v>0</v>
      </c>
      <c r="K425" s="41">
        <f t="shared" si="117"/>
        <v>0</v>
      </c>
      <c r="L425" s="41">
        <f t="shared" ref="L425:L454" si="120">K425/7.5345</f>
        <v>0</v>
      </c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0"/>
      <c r="AS425" s="190"/>
      <c r="AT425" s="190"/>
      <c r="AU425" s="190"/>
      <c r="AV425" s="190"/>
      <c r="AW425" s="190"/>
      <c r="AX425" s="190"/>
      <c r="AY425" s="190"/>
      <c r="AZ425" s="190"/>
      <c r="BA425" s="190"/>
      <c r="BB425" s="190"/>
      <c r="BC425" s="190"/>
      <c r="BD425" s="190"/>
      <c r="BE425" s="190"/>
      <c r="BF425" s="190"/>
      <c r="BG425" s="190"/>
      <c r="BH425" s="190"/>
      <c r="BI425" s="190"/>
      <c r="BJ425" s="190"/>
    </row>
    <row r="426" spans="1:62" hidden="1" x14ac:dyDescent="0.25">
      <c r="A426" s="135" t="s">
        <v>186</v>
      </c>
      <c r="B426" s="136"/>
      <c r="C426" s="137"/>
      <c r="D426" s="77" t="s">
        <v>107</v>
      </c>
      <c r="E426" s="41">
        <v>130230.08</v>
      </c>
      <c r="F426" s="42">
        <v>300000</v>
      </c>
      <c r="G426" s="41">
        <v>300000</v>
      </c>
      <c r="H426" s="41">
        <f t="shared" si="119"/>
        <v>39816.842524387816</v>
      </c>
      <c r="I426" s="41">
        <f t="shared" si="116"/>
        <v>300000</v>
      </c>
      <c r="J426" s="41">
        <f t="shared" si="114"/>
        <v>-2.5243878189940006E-3</v>
      </c>
      <c r="K426" s="41">
        <f t="shared" si="117"/>
        <v>300000</v>
      </c>
      <c r="L426" s="41">
        <v>39816.839999999997</v>
      </c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  <c r="AA426" s="191"/>
      <c r="AB426" s="191"/>
      <c r="AC426" s="191"/>
      <c r="AD426" s="191"/>
      <c r="AE426" s="191"/>
      <c r="AF426" s="191"/>
      <c r="AG426" s="191"/>
      <c r="AH426" s="191"/>
      <c r="AI426" s="191"/>
      <c r="AJ426" s="191"/>
      <c r="AK426" s="191"/>
      <c r="AL426" s="191"/>
      <c r="AM426" s="191"/>
      <c r="AN426" s="191"/>
      <c r="AO426" s="191"/>
      <c r="AP426" s="191"/>
      <c r="AQ426" s="191"/>
      <c r="AR426" s="191"/>
      <c r="AS426" s="191"/>
      <c r="AT426" s="191"/>
      <c r="AU426" s="191"/>
      <c r="AV426" s="191"/>
      <c r="AW426" s="191"/>
      <c r="AX426" s="191"/>
      <c r="AY426" s="191"/>
      <c r="AZ426" s="191"/>
      <c r="BA426" s="191"/>
      <c r="BB426" s="191"/>
      <c r="BC426" s="191"/>
      <c r="BD426" s="191"/>
      <c r="BE426" s="191"/>
      <c r="BF426" s="191"/>
      <c r="BG426" s="191"/>
      <c r="BH426" s="191"/>
      <c r="BI426" s="191"/>
      <c r="BJ426" s="191"/>
    </row>
    <row r="427" spans="1:62" x14ac:dyDescent="0.25">
      <c r="A427" s="151">
        <v>4</v>
      </c>
      <c r="B427" s="152"/>
      <c r="C427" s="153"/>
      <c r="D427" s="161" t="s">
        <v>132</v>
      </c>
      <c r="E427" s="34" t="e">
        <f t="shared" ref="E427:G427" si="121">E428</f>
        <v>#REF!</v>
      </c>
      <c r="F427" s="34" t="e">
        <f t="shared" si="121"/>
        <v>#REF!</v>
      </c>
      <c r="G427" s="34" t="e">
        <f t="shared" si="121"/>
        <v>#REF!</v>
      </c>
      <c r="H427" s="34">
        <v>0</v>
      </c>
      <c r="I427" s="34" t="e">
        <f t="shared" si="116"/>
        <v>#REF!</v>
      </c>
      <c r="J427" s="34">
        <f t="shared" si="114"/>
        <v>0</v>
      </c>
      <c r="K427" s="34" t="e">
        <f t="shared" si="117"/>
        <v>#REF!</v>
      </c>
      <c r="L427" s="34">
        <f>L428</f>
        <v>0</v>
      </c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</row>
    <row r="428" spans="1:62" ht="24" x14ac:dyDescent="0.25">
      <c r="A428" s="85">
        <v>42</v>
      </c>
      <c r="B428" s="154"/>
      <c r="C428" s="155"/>
      <c r="D428" s="75" t="s">
        <v>133</v>
      </c>
      <c r="E428" s="36" t="e">
        <f>E429+#REF!</f>
        <v>#REF!</v>
      </c>
      <c r="F428" s="36" t="e">
        <f>F429+#REF!</f>
        <v>#REF!</v>
      </c>
      <c r="G428" s="36" t="e">
        <f>G429+#REF!</f>
        <v>#REF!</v>
      </c>
      <c r="H428" s="36">
        <v>0</v>
      </c>
      <c r="I428" s="36" t="e">
        <f t="shared" si="116"/>
        <v>#REF!</v>
      </c>
      <c r="J428" s="36">
        <f t="shared" si="114"/>
        <v>0</v>
      </c>
      <c r="K428" s="36" t="e">
        <f t="shared" si="117"/>
        <v>#REF!</v>
      </c>
      <c r="L428" s="36">
        <f>L429</f>
        <v>0</v>
      </c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191"/>
      <c r="AL428" s="191"/>
      <c r="AM428" s="191"/>
      <c r="AN428" s="191"/>
      <c r="AO428" s="191"/>
      <c r="AP428" s="191"/>
      <c r="AQ428" s="191"/>
      <c r="AR428" s="191"/>
      <c r="AS428" s="191"/>
      <c r="AT428" s="191"/>
      <c r="AU428" s="191"/>
      <c r="AV428" s="191"/>
      <c r="AW428" s="191"/>
      <c r="AX428" s="191"/>
      <c r="AY428" s="191"/>
      <c r="AZ428" s="191"/>
      <c r="BA428" s="191"/>
      <c r="BB428" s="191"/>
      <c r="BC428" s="191"/>
      <c r="BD428" s="191"/>
      <c r="BE428" s="191"/>
      <c r="BF428" s="191"/>
      <c r="BG428" s="191"/>
      <c r="BH428" s="191"/>
      <c r="BI428" s="191"/>
      <c r="BJ428" s="191"/>
    </row>
    <row r="429" spans="1:62" hidden="1" x14ac:dyDescent="0.25">
      <c r="A429" s="86">
        <v>422</v>
      </c>
      <c r="B429" s="156"/>
      <c r="C429" s="157"/>
      <c r="D429" s="76" t="s">
        <v>134</v>
      </c>
      <c r="E429" s="38">
        <f>SUM(E430:E434)</f>
        <v>11887.5</v>
      </c>
      <c r="F429" s="38">
        <f>SUM(F430:F434)</f>
        <v>145000</v>
      </c>
      <c r="G429" s="38">
        <f>SUM(G430:G434)</f>
        <v>43000</v>
      </c>
      <c r="H429" s="38">
        <v>0</v>
      </c>
      <c r="I429" s="38">
        <f t="shared" si="116"/>
        <v>43000</v>
      </c>
      <c r="J429" s="38">
        <f t="shared" si="114"/>
        <v>0</v>
      </c>
      <c r="K429" s="38">
        <f t="shared" si="117"/>
        <v>43000</v>
      </c>
      <c r="L429" s="38">
        <f>SUM(L430:L434)</f>
        <v>0</v>
      </c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</row>
    <row r="430" spans="1:62" hidden="1" x14ac:dyDescent="0.25">
      <c r="A430" s="158">
        <v>4221</v>
      </c>
      <c r="B430" s="159"/>
      <c r="C430" s="160"/>
      <c r="D430" s="77" t="s">
        <v>135</v>
      </c>
      <c r="E430" s="41">
        <v>11887.5</v>
      </c>
      <c r="F430" s="42">
        <v>115000</v>
      </c>
      <c r="G430" s="41">
        <v>0</v>
      </c>
      <c r="H430" s="41">
        <f>G430/7.5345</f>
        <v>0</v>
      </c>
      <c r="I430" s="41">
        <f t="shared" si="116"/>
        <v>0</v>
      </c>
      <c r="J430" s="41">
        <f t="shared" si="114"/>
        <v>0</v>
      </c>
      <c r="K430" s="41">
        <f t="shared" si="117"/>
        <v>0</v>
      </c>
      <c r="L430" s="41">
        <v>0</v>
      </c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191"/>
      <c r="AL430" s="191"/>
      <c r="AM430" s="191"/>
      <c r="AN430" s="191"/>
      <c r="AO430" s="191"/>
      <c r="AP430" s="191"/>
      <c r="AQ430" s="191"/>
      <c r="AR430" s="191"/>
      <c r="AS430" s="191"/>
      <c r="AT430" s="191"/>
      <c r="AU430" s="191"/>
      <c r="AV430" s="191"/>
      <c r="AW430" s="191"/>
      <c r="AX430" s="191"/>
      <c r="AY430" s="191"/>
      <c r="AZ430" s="191"/>
      <c r="BA430" s="191"/>
      <c r="BB430" s="191"/>
      <c r="BC430" s="191"/>
      <c r="BD430" s="191"/>
      <c r="BE430" s="191"/>
      <c r="BF430" s="191"/>
      <c r="BG430" s="191"/>
      <c r="BH430" s="191"/>
      <c r="BI430" s="191"/>
      <c r="BJ430" s="191"/>
    </row>
    <row r="431" spans="1:62" hidden="1" x14ac:dyDescent="0.25">
      <c r="A431" s="158">
        <v>4222</v>
      </c>
      <c r="B431" s="159"/>
      <c r="C431" s="160"/>
      <c r="D431" s="77" t="s">
        <v>136</v>
      </c>
      <c r="E431" s="41">
        <v>0</v>
      </c>
      <c r="F431" s="42">
        <v>0</v>
      </c>
      <c r="G431" s="41">
        <v>0</v>
      </c>
      <c r="H431" s="41">
        <f>G431/7.5345</f>
        <v>0</v>
      </c>
      <c r="I431" s="41">
        <f t="shared" si="116"/>
        <v>0</v>
      </c>
      <c r="J431" s="41">
        <f t="shared" si="114"/>
        <v>0</v>
      </c>
      <c r="K431" s="41">
        <f t="shared" si="117"/>
        <v>0</v>
      </c>
      <c r="L431" s="41">
        <f>K431/7.5345</f>
        <v>0</v>
      </c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</row>
    <row r="432" spans="1:62" hidden="1" x14ac:dyDescent="0.25">
      <c r="A432" s="158">
        <v>4223</v>
      </c>
      <c r="B432" s="159"/>
      <c r="C432" s="160"/>
      <c r="D432" s="77" t="s">
        <v>137</v>
      </c>
      <c r="E432" s="41">
        <v>0</v>
      </c>
      <c r="F432" s="42">
        <v>30000</v>
      </c>
      <c r="G432" s="41">
        <v>13000</v>
      </c>
      <c r="H432" s="41">
        <v>0</v>
      </c>
      <c r="I432" s="41">
        <f t="shared" si="116"/>
        <v>13000</v>
      </c>
      <c r="J432" s="41">
        <f t="shared" si="114"/>
        <v>0</v>
      </c>
      <c r="K432" s="41">
        <f t="shared" si="117"/>
        <v>13000</v>
      </c>
      <c r="L432" s="41">
        <v>0</v>
      </c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  <c r="AA432" s="190"/>
      <c r="AB432" s="190"/>
      <c r="AC432" s="190"/>
      <c r="AD432" s="190"/>
      <c r="AE432" s="190"/>
      <c r="AF432" s="190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  <c r="AR432" s="190"/>
      <c r="AS432" s="190"/>
      <c r="AT432" s="190"/>
      <c r="AU432" s="190"/>
      <c r="AV432" s="190"/>
      <c r="AW432" s="190"/>
      <c r="AX432" s="190"/>
      <c r="AY432" s="190"/>
      <c r="AZ432" s="190"/>
      <c r="BA432" s="190"/>
      <c r="BB432" s="190"/>
      <c r="BC432" s="190"/>
      <c r="BD432" s="190"/>
      <c r="BE432" s="190"/>
      <c r="BF432" s="190"/>
      <c r="BG432" s="190"/>
      <c r="BH432" s="190"/>
      <c r="BI432" s="190"/>
      <c r="BJ432" s="190"/>
    </row>
    <row r="433" spans="1:62" hidden="1" x14ac:dyDescent="0.25">
      <c r="A433" s="158">
        <v>4226</v>
      </c>
      <c r="B433" s="159"/>
      <c r="C433" s="160"/>
      <c r="D433" s="77" t="s">
        <v>138</v>
      </c>
      <c r="E433" s="41">
        <v>0</v>
      </c>
      <c r="F433" s="42">
        <v>0</v>
      </c>
      <c r="G433" s="41">
        <v>0</v>
      </c>
      <c r="H433" s="41">
        <f>G433/7.5345</f>
        <v>0</v>
      </c>
      <c r="I433" s="41">
        <f t="shared" si="116"/>
        <v>0</v>
      </c>
      <c r="J433" s="41">
        <f t="shared" si="114"/>
        <v>0</v>
      </c>
      <c r="K433" s="41">
        <f t="shared" si="117"/>
        <v>0</v>
      </c>
      <c r="L433" s="41">
        <f>K433/7.5345</f>
        <v>0</v>
      </c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191"/>
      <c r="AT433" s="191"/>
      <c r="AU433" s="191"/>
      <c r="AV433" s="191"/>
      <c r="AW433" s="191"/>
      <c r="AX433" s="191"/>
      <c r="AY433" s="191"/>
      <c r="AZ433" s="191"/>
      <c r="BA433" s="191"/>
      <c r="BB433" s="191"/>
      <c r="BC433" s="191"/>
      <c r="BD433" s="191"/>
      <c r="BE433" s="191"/>
      <c r="BF433" s="191"/>
      <c r="BG433" s="191"/>
      <c r="BH433" s="191"/>
      <c r="BI433" s="191"/>
      <c r="BJ433" s="191"/>
    </row>
    <row r="434" spans="1:62" ht="24" hidden="1" x14ac:dyDescent="0.25">
      <c r="A434" s="158">
        <v>4227</v>
      </c>
      <c r="B434" s="159"/>
      <c r="C434" s="160"/>
      <c r="D434" s="77" t="s">
        <v>139</v>
      </c>
      <c r="E434" s="41">
        <v>0</v>
      </c>
      <c r="F434" s="42">
        <v>0</v>
      </c>
      <c r="G434" s="41">
        <v>30000</v>
      </c>
      <c r="H434" s="41">
        <v>0</v>
      </c>
      <c r="I434" s="41">
        <f t="shared" si="116"/>
        <v>30000</v>
      </c>
      <c r="J434" s="41">
        <f t="shared" si="114"/>
        <v>0</v>
      </c>
      <c r="K434" s="41">
        <f t="shared" si="117"/>
        <v>30000</v>
      </c>
      <c r="L434" s="41">
        <v>0</v>
      </c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  <c r="BA434" s="184"/>
      <c r="BB434" s="184"/>
      <c r="BC434" s="184"/>
      <c r="BD434" s="184"/>
      <c r="BE434" s="184"/>
      <c r="BF434" s="184"/>
      <c r="BG434" s="184"/>
      <c r="BH434" s="184"/>
      <c r="BI434" s="184"/>
      <c r="BJ434" s="184"/>
    </row>
    <row r="435" spans="1:62" ht="51" x14ac:dyDescent="0.25">
      <c r="A435" s="230" t="s">
        <v>234</v>
      </c>
      <c r="B435" s="230"/>
      <c r="C435" s="230"/>
      <c r="D435" s="149" t="s">
        <v>235</v>
      </c>
      <c r="E435" s="150">
        <f t="shared" ref="E435:G436" si="122">E436</f>
        <v>157446.49</v>
      </c>
      <c r="F435" s="150">
        <f t="shared" si="122"/>
        <v>242680</v>
      </c>
      <c r="G435" s="150">
        <f t="shared" si="122"/>
        <v>258845</v>
      </c>
      <c r="H435" s="150">
        <f t="shared" si="119"/>
        <v>34354.635344083879</v>
      </c>
      <c r="I435" s="150">
        <f t="shared" si="116"/>
        <v>258845</v>
      </c>
      <c r="J435" s="150">
        <f t="shared" si="114"/>
        <v>0</v>
      </c>
      <c r="K435" s="150">
        <f t="shared" si="117"/>
        <v>258845</v>
      </c>
      <c r="L435" s="150">
        <f>L437</f>
        <v>34354.635344083879</v>
      </c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191"/>
      <c r="AP435" s="191"/>
      <c r="AQ435" s="191"/>
      <c r="AR435" s="191"/>
      <c r="AS435" s="191"/>
      <c r="AT435" s="191"/>
      <c r="AU435" s="191"/>
      <c r="AV435" s="191"/>
      <c r="AW435" s="191"/>
      <c r="AX435" s="191"/>
      <c r="AY435" s="191"/>
      <c r="AZ435" s="191"/>
      <c r="BA435" s="191"/>
      <c r="BB435" s="191"/>
      <c r="BC435" s="191"/>
      <c r="BD435" s="191"/>
      <c r="BE435" s="191"/>
      <c r="BF435" s="191"/>
      <c r="BG435" s="191"/>
      <c r="BH435" s="191"/>
      <c r="BI435" s="191"/>
      <c r="BJ435" s="191"/>
    </row>
    <row r="436" spans="1:62" x14ac:dyDescent="0.25">
      <c r="A436" s="223" t="s">
        <v>224</v>
      </c>
      <c r="B436" s="223"/>
      <c r="C436" s="223"/>
      <c r="D436" s="130" t="s">
        <v>83</v>
      </c>
      <c r="E436" s="45">
        <f t="shared" si="122"/>
        <v>157446.49</v>
      </c>
      <c r="F436" s="45">
        <f t="shared" si="122"/>
        <v>242680</v>
      </c>
      <c r="G436" s="45">
        <f t="shared" si="122"/>
        <v>258845</v>
      </c>
      <c r="H436" s="45">
        <f t="shared" si="119"/>
        <v>34354.635344083879</v>
      </c>
      <c r="I436" s="45">
        <f t="shared" si="116"/>
        <v>258845</v>
      </c>
      <c r="J436" s="45">
        <f t="shared" si="114"/>
        <v>0</v>
      </c>
      <c r="K436" s="45">
        <f t="shared" si="117"/>
        <v>258845</v>
      </c>
      <c r="L436" s="45">
        <f>L437</f>
        <v>34354.635344083879</v>
      </c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  <c r="AW436" s="184"/>
      <c r="AX436" s="184"/>
      <c r="AY436" s="184"/>
      <c r="AZ436" s="184"/>
      <c r="BA436" s="184"/>
      <c r="BB436" s="184"/>
      <c r="BC436" s="184"/>
      <c r="BD436" s="184"/>
      <c r="BE436" s="184"/>
      <c r="BF436" s="184"/>
      <c r="BG436" s="184"/>
      <c r="BH436" s="184"/>
      <c r="BI436" s="184"/>
      <c r="BJ436" s="184"/>
    </row>
    <row r="437" spans="1:62" x14ac:dyDescent="0.25">
      <c r="A437" s="138" t="s">
        <v>183</v>
      </c>
      <c r="B437" s="178"/>
      <c r="C437" s="179"/>
      <c r="D437" s="161" t="s">
        <v>74</v>
      </c>
      <c r="E437" s="34">
        <f>E438+E445</f>
        <v>157446.49</v>
      </c>
      <c r="F437" s="34">
        <f>F438+F445</f>
        <v>242680</v>
      </c>
      <c r="G437" s="34">
        <f>G438+G445</f>
        <v>258845</v>
      </c>
      <c r="H437" s="34">
        <f t="shared" si="119"/>
        <v>34354.635344083879</v>
      </c>
      <c r="I437" s="34">
        <f t="shared" si="116"/>
        <v>258845</v>
      </c>
      <c r="J437" s="34">
        <f t="shared" si="114"/>
        <v>0</v>
      </c>
      <c r="K437" s="34">
        <f t="shared" si="117"/>
        <v>258845</v>
      </c>
      <c r="L437" s="34">
        <f>L438+L445</f>
        <v>34354.635344083879</v>
      </c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191"/>
      <c r="AP437" s="191"/>
      <c r="AQ437" s="191"/>
      <c r="AR437" s="191"/>
      <c r="AS437" s="191"/>
      <c r="AT437" s="191"/>
      <c r="AU437" s="191"/>
      <c r="AV437" s="191"/>
      <c r="AW437" s="191"/>
      <c r="AX437" s="191"/>
      <c r="AY437" s="191"/>
      <c r="AZ437" s="191"/>
      <c r="BA437" s="191"/>
      <c r="BB437" s="191"/>
      <c r="BC437" s="191"/>
      <c r="BD437" s="191"/>
      <c r="BE437" s="191"/>
      <c r="BF437" s="191"/>
      <c r="BG437" s="191"/>
      <c r="BH437" s="191"/>
      <c r="BI437" s="191"/>
      <c r="BJ437" s="191"/>
    </row>
    <row r="438" spans="1:62" x14ac:dyDescent="0.25">
      <c r="A438" s="142" t="s">
        <v>236</v>
      </c>
      <c r="B438" s="180"/>
      <c r="C438" s="181"/>
      <c r="D438" s="75" t="s">
        <v>75</v>
      </c>
      <c r="E438" s="36">
        <f>E439+E441+E443</f>
        <v>153214.07999999999</v>
      </c>
      <c r="F438" s="36">
        <f>F439+F441+F443</f>
        <v>226680</v>
      </c>
      <c r="G438" s="36">
        <f>G439+G441+G443</f>
        <v>247845</v>
      </c>
      <c r="H438" s="36">
        <f t="shared" si="119"/>
        <v>32894.68445152299</v>
      </c>
      <c r="I438" s="36">
        <f t="shared" si="116"/>
        <v>247845</v>
      </c>
      <c r="J438" s="36">
        <f t="shared" si="114"/>
        <v>0</v>
      </c>
      <c r="K438" s="36">
        <f t="shared" si="117"/>
        <v>247845</v>
      </c>
      <c r="L438" s="36">
        <f>L439+L441+L443</f>
        <v>32894.68445152299</v>
      </c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</row>
    <row r="439" spans="1:62" hidden="1" x14ac:dyDescent="0.25">
      <c r="A439" s="132" t="s">
        <v>237</v>
      </c>
      <c r="B439" s="133"/>
      <c r="C439" s="134"/>
      <c r="D439" s="76" t="s">
        <v>76</v>
      </c>
      <c r="E439" s="38">
        <f>E440</f>
        <v>123788.9</v>
      </c>
      <c r="F439" s="38">
        <f>F440</f>
        <v>192000</v>
      </c>
      <c r="G439" s="38">
        <f>G440</f>
        <v>193000</v>
      </c>
      <c r="H439" s="38">
        <f t="shared" si="119"/>
        <v>25615.502024022826</v>
      </c>
      <c r="I439" s="38">
        <f t="shared" si="116"/>
        <v>193000</v>
      </c>
      <c r="J439" s="38">
        <f t="shared" si="114"/>
        <v>0</v>
      </c>
      <c r="K439" s="38">
        <f t="shared" si="117"/>
        <v>193000</v>
      </c>
      <c r="L439" s="38">
        <f>L440</f>
        <v>25615.502024022826</v>
      </c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</row>
    <row r="440" spans="1:62" hidden="1" x14ac:dyDescent="0.25">
      <c r="A440" s="135" t="s">
        <v>238</v>
      </c>
      <c r="B440" s="136"/>
      <c r="C440" s="137"/>
      <c r="D440" s="77" t="s">
        <v>77</v>
      </c>
      <c r="E440" s="41">
        <v>123788.9</v>
      </c>
      <c r="F440" s="42">
        <v>192000</v>
      </c>
      <c r="G440" s="41">
        <v>193000</v>
      </c>
      <c r="H440" s="41">
        <f t="shared" si="119"/>
        <v>25615.502024022826</v>
      </c>
      <c r="I440" s="41">
        <f t="shared" si="116"/>
        <v>193000</v>
      </c>
      <c r="J440" s="41">
        <f t="shared" si="114"/>
        <v>0</v>
      </c>
      <c r="K440" s="41">
        <f t="shared" si="117"/>
        <v>193000</v>
      </c>
      <c r="L440" s="41">
        <f t="shared" si="120"/>
        <v>25615.502024022826</v>
      </c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</row>
    <row r="441" spans="1:62" hidden="1" x14ac:dyDescent="0.25">
      <c r="A441" s="132" t="s">
        <v>239</v>
      </c>
      <c r="B441" s="133"/>
      <c r="C441" s="134"/>
      <c r="D441" s="76" t="s">
        <v>78</v>
      </c>
      <c r="E441" s="38">
        <f>E442</f>
        <v>9000</v>
      </c>
      <c r="F441" s="38">
        <f>F442</f>
        <v>3000</v>
      </c>
      <c r="G441" s="38">
        <f>G442</f>
        <v>23000</v>
      </c>
      <c r="H441" s="38">
        <f t="shared" si="119"/>
        <v>3052.6245935363991</v>
      </c>
      <c r="I441" s="38">
        <f t="shared" si="116"/>
        <v>23000</v>
      </c>
      <c r="J441" s="38">
        <f t="shared" si="114"/>
        <v>0</v>
      </c>
      <c r="K441" s="38">
        <f t="shared" si="117"/>
        <v>23000</v>
      </c>
      <c r="L441" s="38">
        <f>L442</f>
        <v>3052.6245935363991</v>
      </c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</row>
    <row r="442" spans="1:62" hidden="1" x14ac:dyDescent="0.25">
      <c r="A442" s="135" t="s">
        <v>240</v>
      </c>
      <c r="B442" s="136"/>
      <c r="C442" s="137"/>
      <c r="D442" s="77" t="s">
        <v>78</v>
      </c>
      <c r="E442" s="41">
        <v>9000</v>
      </c>
      <c r="F442" s="42">
        <v>3000</v>
      </c>
      <c r="G442" s="41">
        <v>23000</v>
      </c>
      <c r="H442" s="41">
        <f t="shared" si="119"/>
        <v>3052.6245935363991</v>
      </c>
      <c r="I442" s="41">
        <f t="shared" si="116"/>
        <v>23000</v>
      </c>
      <c r="J442" s="41">
        <f t="shared" si="114"/>
        <v>0</v>
      </c>
      <c r="K442" s="41">
        <f t="shared" si="117"/>
        <v>23000</v>
      </c>
      <c r="L442" s="41">
        <f t="shared" si="120"/>
        <v>3052.6245935363991</v>
      </c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</row>
    <row r="443" spans="1:62" s="183" customFormat="1" ht="15.75" hidden="1" x14ac:dyDescent="0.25">
      <c r="A443" s="132" t="s">
        <v>241</v>
      </c>
      <c r="B443" s="133"/>
      <c r="C443" s="134"/>
      <c r="D443" s="76" t="s">
        <v>79</v>
      </c>
      <c r="E443" s="38">
        <f>E444</f>
        <v>20425.18</v>
      </c>
      <c r="F443" s="38">
        <f>F444</f>
        <v>31680</v>
      </c>
      <c r="G443" s="38">
        <f>G444</f>
        <v>31845</v>
      </c>
      <c r="H443" s="38">
        <f t="shared" si="119"/>
        <v>4226.5578339637668</v>
      </c>
      <c r="I443" s="38">
        <f t="shared" si="116"/>
        <v>31845</v>
      </c>
      <c r="J443" s="38">
        <f t="shared" si="114"/>
        <v>0</v>
      </c>
      <c r="K443" s="38">
        <f t="shared" si="117"/>
        <v>31845</v>
      </c>
      <c r="L443" s="38">
        <f>L444</f>
        <v>4226.5578339637668</v>
      </c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  <c r="AA443" s="214"/>
      <c r="AB443" s="214"/>
      <c r="AC443" s="214"/>
      <c r="AD443" s="214"/>
      <c r="AE443" s="214"/>
      <c r="AF443" s="214"/>
      <c r="AG443" s="214"/>
      <c r="AH443" s="214"/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</row>
    <row r="444" spans="1:62" ht="24" hidden="1" x14ac:dyDescent="0.25">
      <c r="A444" s="135" t="s">
        <v>242</v>
      </c>
      <c r="B444" s="136"/>
      <c r="C444" s="137"/>
      <c r="D444" s="77" t="s">
        <v>80</v>
      </c>
      <c r="E444" s="41">
        <v>20425.18</v>
      </c>
      <c r="F444" s="42">
        <v>31680</v>
      </c>
      <c r="G444" s="41">
        <v>31845</v>
      </c>
      <c r="H444" s="41">
        <f t="shared" si="119"/>
        <v>4226.5578339637668</v>
      </c>
      <c r="I444" s="41">
        <f t="shared" si="116"/>
        <v>31845</v>
      </c>
      <c r="J444" s="41">
        <f t="shared" si="114"/>
        <v>0</v>
      </c>
      <c r="K444" s="41">
        <f t="shared" si="117"/>
        <v>31845</v>
      </c>
      <c r="L444" s="41">
        <f t="shared" si="120"/>
        <v>4226.5578339637668</v>
      </c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</row>
    <row r="445" spans="1:62" x14ac:dyDescent="0.25">
      <c r="A445" s="142" t="s">
        <v>184</v>
      </c>
      <c r="B445" s="180"/>
      <c r="C445" s="181"/>
      <c r="D445" s="75" t="s">
        <v>84</v>
      </c>
      <c r="E445" s="36">
        <f>E446+E448+E450</f>
        <v>4232.41</v>
      </c>
      <c r="F445" s="36">
        <f>F446+F448+F450</f>
        <v>16000</v>
      </c>
      <c r="G445" s="36">
        <f>G446+G448+G450</f>
        <v>11000</v>
      </c>
      <c r="H445" s="36">
        <f t="shared" si="119"/>
        <v>1459.9508925608866</v>
      </c>
      <c r="I445" s="36">
        <f t="shared" si="116"/>
        <v>11000</v>
      </c>
      <c r="J445" s="36">
        <f t="shared" si="114"/>
        <v>0</v>
      </c>
      <c r="K445" s="36">
        <f t="shared" si="117"/>
        <v>11000</v>
      </c>
      <c r="L445" s="36">
        <f>L446+L448+L450</f>
        <v>1459.9508925608866</v>
      </c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</row>
    <row r="446" spans="1:62" hidden="1" x14ac:dyDescent="0.25">
      <c r="A446" s="132" t="s">
        <v>225</v>
      </c>
      <c r="B446" s="133"/>
      <c r="C446" s="134"/>
      <c r="D446" s="76" t="s">
        <v>85</v>
      </c>
      <c r="E446" s="38">
        <f>E447</f>
        <v>4014</v>
      </c>
      <c r="F446" s="38">
        <f>F447</f>
        <v>15000</v>
      </c>
      <c r="G446" s="38">
        <f>G447</f>
        <v>10000</v>
      </c>
      <c r="H446" s="38">
        <f t="shared" si="119"/>
        <v>1327.2280841462605</v>
      </c>
      <c r="I446" s="38">
        <f t="shared" si="116"/>
        <v>10000</v>
      </c>
      <c r="J446" s="38">
        <f t="shared" si="114"/>
        <v>0</v>
      </c>
      <c r="K446" s="38">
        <f t="shared" si="117"/>
        <v>10000</v>
      </c>
      <c r="L446" s="38">
        <f>L447</f>
        <v>1327.2280841462605</v>
      </c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</row>
    <row r="447" spans="1:62" hidden="1" x14ac:dyDescent="0.25">
      <c r="A447" s="135" t="s">
        <v>119</v>
      </c>
      <c r="B447" s="136"/>
      <c r="C447" s="137"/>
      <c r="D447" s="77" t="s">
        <v>86</v>
      </c>
      <c r="E447" s="41">
        <v>4014</v>
      </c>
      <c r="F447" s="42">
        <v>15000</v>
      </c>
      <c r="G447" s="41">
        <v>10000</v>
      </c>
      <c r="H447" s="41">
        <f t="shared" si="119"/>
        <v>1327.2280841462605</v>
      </c>
      <c r="I447" s="41">
        <f t="shared" si="116"/>
        <v>10000</v>
      </c>
      <c r="J447" s="41">
        <f t="shared" si="114"/>
        <v>0</v>
      </c>
      <c r="K447" s="41">
        <f t="shared" si="117"/>
        <v>10000</v>
      </c>
      <c r="L447" s="41">
        <f t="shared" si="120"/>
        <v>1327.2280841462605</v>
      </c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  <c r="AW447" s="184"/>
      <c r="AX447" s="184"/>
      <c r="AY447" s="184"/>
      <c r="AZ447" s="184"/>
      <c r="BA447" s="184"/>
      <c r="BB447" s="184"/>
      <c r="BC447" s="184"/>
    </row>
    <row r="448" spans="1:62" hidden="1" x14ac:dyDescent="0.25">
      <c r="A448" s="132">
        <v>322</v>
      </c>
      <c r="B448" s="133"/>
      <c r="C448" s="134"/>
      <c r="D448" s="76" t="s">
        <v>90</v>
      </c>
      <c r="E448" s="38">
        <f>E449</f>
        <v>218.41</v>
      </c>
      <c r="F448" s="38">
        <f>F449</f>
        <v>1000</v>
      </c>
      <c r="G448" s="38">
        <f>G449</f>
        <v>1000</v>
      </c>
      <c r="H448" s="38">
        <f t="shared" si="119"/>
        <v>132.72280841462606</v>
      </c>
      <c r="I448" s="38">
        <f t="shared" si="116"/>
        <v>1000</v>
      </c>
      <c r="J448" s="38">
        <f t="shared" si="114"/>
        <v>0</v>
      </c>
      <c r="K448" s="38">
        <f t="shared" si="117"/>
        <v>1000</v>
      </c>
      <c r="L448" s="38">
        <f>L449</f>
        <v>132.72280841462606</v>
      </c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  <c r="AW448" s="184"/>
      <c r="AX448" s="184"/>
      <c r="AY448" s="184"/>
      <c r="AZ448" s="184"/>
      <c r="BA448" s="184"/>
      <c r="BB448" s="184"/>
      <c r="BC448" s="184"/>
    </row>
    <row r="449" spans="1:55" ht="24" hidden="1" x14ac:dyDescent="0.25">
      <c r="A449" s="135">
        <v>3221</v>
      </c>
      <c r="B449" s="136"/>
      <c r="C449" s="137"/>
      <c r="D449" s="77" t="s">
        <v>91</v>
      </c>
      <c r="E449" s="41">
        <v>218.41</v>
      </c>
      <c r="F449" s="42">
        <v>1000</v>
      </c>
      <c r="G449" s="41">
        <v>1000</v>
      </c>
      <c r="H449" s="41">
        <f t="shared" si="119"/>
        <v>132.72280841462606</v>
      </c>
      <c r="I449" s="41">
        <f t="shared" si="116"/>
        <v>1000</v>
      </c>
      <c r="J449" s="41">
        <f t="shared" si="114"/>
        <v>0</v>
      </c>
      <c r="K449" s="41">
        <f t="shared" si="117"/>
        <v>1000</v>
      </c>
      <c r="L449" s="41">
        <f t="shared" si="120"/>
        <v>132.72280841462606</v>
      </c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</row>
    <row r="450" spans="1:55" hidden="1" x14ac:dyDescent="0.25">
      <c r="A450" s="132" t="s">
        <v>228</v>
      </c>
      <c r="B450" s="133"/>
      <c r="C450" s="134"/>
      <c r="D450" s="76" t="s">
        <v>97</v>
      </c>
      <c r="E450" s="38">
        <f>SUM(E451:E454)</f>
        <v>0</v>
      </c>
      <c r="F450" s="38">
        <f>SUM(F451:F454)</f>
        <v>0</v>
      </c>
      <c r="G450" s="38">
        <f>SUM(G451:G454)</f>
        <v>0</v>
      </c>
      <c r="H450" s="38">
        <f t="shared" si="119"/>
        <v>0</v>
      </c>
      <c r="I450" s="38">
        <f t="shared" si="116"/>
        <v>0</v>
      </c>
      <c r="J450" s="38">
        <f t="shared" si="114"/>
        <v>0</v>
      </c>
      <c r="K450" s="38">
        <f t="shared" si="117"/>
        <v>0</v>
      </c>
      <c r="L450" s="38">
        <f>SUM(L451:L454)</f>
        <v>0</v>
      </c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</row>
    <row r="451" spans="1:55" hidden="1" x14ac:dyDescent="0.25">
      <c r="A451" s="135" t="s">
        <v>229</v>
      </c>
      <c r="B451" s="136"/>
      <c r="C451" s="137"/>
      <c r="D451" s="77" t="s">
        <v>98</v>
      </c>
      <c r="E451" s="41">
        <v>0</v>
      </c>
      <c r="F451" s="42">
        <v>0</v>
      </c>
      <c r="G451" s="41">
        <v>0</v>
      </c>
      <c r="H451" s="41">
        <f t="shared" si="119"/>
        <v>0</v>
      </c>
      <c r="I451" s="41">
        <f t="shared" si="116"/>
        <v>0</v>
      </c>
      <c r="J451" s="41">
        <f t="shared" si="114"/>
        <v>0</v>
      </c>
      <c r="K451" s="41">
        <f t="shared" si="117"/>
        <v>0</v>
      </c>
      <c r="L451" s="41">
        <f t="shared" si="120"/>
        <v>0</v>
      </c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</row>
    <row r="452" spans="1:55" hidden="1" x14ac:dyDescent="0.25">
      <c r="A452" s="135" t="s">
        <v>243</v>
      </c>
      <c r="B452" s="136"/>
      <c r="C452" s="137"/>
      <c r="D452" s="77" t="s">
        <v>100</v>
      </c>
      <c r="E452" s="41">
        <v>0</v>
      </c>
      <c r="F452" s="42">
        <v>0</v>
      </c>
      <c r="G452" s="41">
        <v>0</v>
      </c>
      <c r="H452" s="41">
        <f t="shared" si="119"/>
        <v>0</v>
      </c>
      <c r="I452" s="41">
        <f t="shared" si="116"/>
        <v>0</v>
      </c>
      <c r="J452" s="41">
        <f t="shared" si="114"/>
        <v>0</v>
      </c>
      <c r="K452" s="41">
        <f t="shared" si="117"/>
        <v>0</v>
      </c>
      <c r="L452" s="41">
        <f t="shared" si="120"/>
        <v>0</v>
      </c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</row>
    <row r="453" spans="1:55" hidden="1" x14ac:dyDescent="0.25">
      <c r="A453" s="135" t="s">
        <v>244</v>
      </c>
      <c r="B453" s="136"/>
      <c r="C453" s="137"/>
      <c r="D453" s="77" t="s">
        <v>102</v>
      </c>
      <c r="E453" s="41">
        <v>0</v>
      </c>
      <c r="F453" s="42">
        <v>0</v>
      </c>
      <c r="G453" s="41">
        <v>0</v>
      </c>
      <c r="H453" s="41">
        <f t="shared" si="119"/>
        <v>0</v>
      </c>
      <c r="I453" s="41">
        <f t="shared" si="116"/>
        <v>0</v>
      </c>
      <c r="J453" s="41">
        <f t="shared" si="114"/>
        <v>0</v>
      </c>
      <c r="K453" s="41">
        <f t="shared" si="117"/>
        <v>0</v>
      </c>
      <c r="L453" s="41">
        <f t="shared" si="120"/>
        <v>0</v>
      </c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</row>
    <row r="454" spans="1:55" hidden="1" x14ac:dyDescent="0.25">
      <c r="A454" s="135" t="s">
        <v>245</v>
      </c>
      <c r="B454" s="136"/>
      <c r="C454" s="137"/>
      <c r="D454" s="77" t="s">
        <v>104</v>
      </c>
      <c r="E454" s="41">
        <v>0</v>
      </c>
      <c r="F454" s="42">
        <v>0</v>
      </c>
      <c r="G454" s="41">
        <v>0</v>
      </c>
      <c r="H454" s="41">
        <f t="shared" si="119"/>
        <v>0</v>
      </c>
      <c r="I454" s="41">
        <f t="shared" si="116"/>
        <v>0</v>
      </c>
      <c r="J454" s="41">
        <f t="shared" si="114"/>
        <v>0</v>
      </c>
      <c r="K454" s="41">
        <f t="shared" si="117"/>
        <v>0</v>
      </c>
      <c r="L454" s="41">
        <f t="shared" si="120"/>
        <v>0</v>
      </c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</row>
    <row r="455" spans="1:55" x14ac:dyDescent="0.25">
      <c r="A455" s="135"/>
      <c r="B455" s="136"/>
      <c r="C455" s="136"/>
      <c r="D455" s="182"/>
      <c r="E455" s="61"/>
      <c r="F455" s="61"/>
      <c r="G455" s="61"/>
      <c r="H455" s="61"/>
      <c r="I455" s="61"/>
      <c r="J455" s="61"/>
      <c r="K455" s="61"/>
      <c r="L455" s="41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</row>
    <row r="456" spans="1:55" x14ac:dyDescent="0.25">
      <c r="A456" s="221" t="s">
        <v>145</v>
      </c>
      <c r="B456" s="221"/>
      <c r="C456" s="221"/>
      <c r="D456" s="221"/>
      <c r="E456" s="116" t="e">
        <f>E7+E56+E132+E159+E167</f>
        <v>#REF!</v>
      </c>
      <c r="F456" s="116" t="e">
        <f>F7+F56+F132+F159+F167</f>
        <v>#REF!</v>
      </c>
      <c r="G456" s="116" t="e">
        <f>G7+G56+G132+G159+G167</f>
        <v>#REF!</v>
      </c>
      <c r="H456" s="116">
        <f>H7+H56+H132+H159+H167</f>
        <v>2196365.0667104651</v>
      </c>
      <c r="I456" s="116" t="e">
        <f>I7+I56+I132+I159+I167</f>
        <v>#REF!</v>
      </c>
      <c r="J456" s="116">
        <f>L456-H456</f>
        <v>75010.122562213801</v>
      </c>
      <c r="K456" s="116" t="e">
        <f>K7+K56+K132+K159+K167</f>
        <v>#REF!</v>
      </c>
      <c r="L456" s="116">
        <f>L6+L55+L159+L166</f>
        <v>2271375.1892726789</v>
      </c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</row>
    <row r="457" spans="1:55" x14ac:dyDescent="0.25"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</row>
    <row r="458" spans="1:55" x14ac:dyDescent="0.25"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</row>
    <row r="459" spans="1:55" x14ac:dyDescent="0.25"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</row>
    <row r="460" spans="1:55" x14ac:dyDescent="0.25"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</row>
    <row r="461" spans="1:55" x14ac:dyDescent="0.25"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</row>
    <row r="462" spans="1:55" x14ac:dyDescent="0.25"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</row>
    <row r="463" spans="1:55" x14ac:dyDescent="0.25"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</row>
    <row r="464" spans="1:55" x14ac:dyDescent="0.25"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</row>
    <row r="465" spans="13:38" x14ac:dyDescent="0.25"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</row>
    <row r="466" spans="13:38" x14ac:dyDescent="0.25"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</row>
    <row r="467" spans="13:38" x14ac:dyDescent="0.25"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</row>
    <row r="468" spans="13:38" x14ac:dyDescent="0.25"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</row>
    <row r="469" spans="13:38" x14ac:dyDescent="0.25"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</row>
    <row r="470" spans="13:38" x14ac:dyDescent="0.25"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</row>
    <row r="471" spans="13:38" x14ac:dyDescent="0.25"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</row>
    <row r="472" spans="13:38" x14ac:dyDescent="0.25"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</row>
    <row r="473" spans="13:38" x14ac:dyDescent="0.25"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</row>
    <row r="474" spans="13:38" x14ac:dyDescent="0.25"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</row>
    <row r="475" spans="13:38" x14ac:dyDescent="0.25"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</row>
    <row r="476" spans="13:38" x14ac:dyDescent="0.25"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</row>
    <row r="477" spans="13:38" x14ac:dyDescent="0.25"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</row>
    <row r="478" spans="13:38" x14ac:dyDescent="0.25"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</row>
    <row r="479" spans="13:38" x14ac:dyDescent="0.25"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</row>
    <row r="480" spans="13:38" x14ac:dyDescent="0.25"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</row>
    <row r="481" spans="13:38" x14ac:dyDescent="0.25"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</row>
    <row r="482" spans="13:38" x14ac:dyDescent="0.25"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</row>
    <row r="483" spans="13:38" x14ac:dyDescent="0.25"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</row>
  </sheetData>
  <mergeCells count="72">
    <mergeCell ref="A86:C86"/>
    <mergeCell ref="A87:C87"/>
    <mergeCell ref="A145:C145"/>
    <mergeCell ref="A55:C55"/>
    <mergeCell ref="A6:C6"/>
    <mergeCell ref="A127:C127"/>
    <mergeCell ref="A92:C92"/>
    <mergeCell ref="A93:C93"/>
    <mergeCell ref="A98:C98"/>
    <mergeCell ref="A99:C99"/>
    <mergeCell ref="A112:C112"/>
    <mergeCell ref="A113:C113"/>
    <mergeCell ref="A126:C126"/>
    <mergeCell ref="A81:C81"/>
    <mergeCell ref="A10:C10"/>
    <mergeCell ref="A11:C11"/>
    <mergeCell ref="A408:C408"/>
    <mergeCell ref="A435:C435"/>
    <mergeCell ref="A436:C436"/>
    <mergeCell ref="A456:D456"/>
    <mergeCell ref="A357:C357"/>
    <mergeCell ref="A381:C381"/>
    <mergeCell ref="A392:C392"/>
    <mergeCell ref="A393:C393"/>
    <mergeCell ref="A400:C400"/>
    <mergeCell ref="A407:C407"/>
    <mergeCell ref="A369:C369"/>
    <mergeCell ref="A356:C356"/>
    <mergeCell ref="A246:C246"/>
    <mergeCell ref="A281:C281"/>
    <mergeCell ref="A286:C286"/>
    <mergeCell ref="A287:C287"/>
    <mergeCell ref="A307:C307"/>
    <mergeCell ref="A308:C308"/>
    <mergeCell ref="A315:C315"/>
    <mergeCell ref="A316:C316"/>
    <mergeCell ref="A332:C332"/>
    <mergeCell ref="A333:C333"/>
    <mergeCell ref="A344:C344"/>
    <mergeCell ref="A213:C213"/>
    <mergeCell ref="A132:C132"/>
    <mergeCell ref="A133:C133"/>
    <mergeCell ref="A134:C134"/>
    <mergeCell ref="A139:C139"/>
    <mergeCell ref="A140:C140"/>
    <mergeCell ref="A159:C159"/>
    <mergeCell ref="A160:C160"/>
    <mergeCell ref="A161:C161"/>
    <mergeCell ref="A167:C167"/>
    <mergeCell ref="A168:C168"/>
    <mergeCell ref="A169:C169"/>
    <mergeCell ref="A150:C150"/>
    <mergeCell ref="A151:C151"/>
    <mergeCell ref="A152:C152"/>
    <mergeCell ref="A166:C166"/>
    <mergeCell ref="A38:C38"/>
    <mergeCell ref="A41:C41"/>
    <mergeCell ref="A42:C42"/>
    <mergeCell ref="A56:C56"/>
    <mergeCell ref="A57:C57"/>
    <mergeCell ref="A58:C58"/>
    <mergeCell ref="A73:C73"/>
    <mergeCell ref="A74:C74"/>
    <mergeCell ref="A80:C80"/>
    <mergeCell ref="A49:C49"/>
    <mergeCell ref="A50:C50"/>
    <mergeCell ref="A9:C9"/>
    <mergeCell ref="A1:L1"/>
    <mergeCell ref="A3:L3"/>
    <mergeCell ref="A5:C5"/>
    <mergeCell ref="A7:C7"/>
    <mergeCell ref="A8:C8"/>
  </mergeCells>
  <pageMargins left="0.70866141732283472" right="0.70866141732283472" top="1.1417322834645669" bottom="1.1417322834645669" header="0.74803149606299213" footer="0.74803149606299213"/>
  <pageSetup paperSize="9" scale="83" fitToHeight="0" orientation="landscape" r:id="rId1"/>
  <headerFooter alignWithMargins="0"/>
  <rowBreaks count="6" manualBreakCount="6">
    <brk id="54" max="11" man="1"/>
    <brk id="108" max="11" man="1"/>
    <brk id="144" max="11" man="1"/>
    <brk id="212" max="11" man="1"/>
    <brk id="331" max="11" man="1"/>
    <brk id="40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64" width="9" customWidth="1"/>
    <col min="65" max="65" width="9.140625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SAŽETAK</vt:lpstr>
      <vt:lpstr>_Račun_prihoda_i_rashoda</vt:lpstr>
      <vt:lpstr>Rashodi_prema_funkcijskoj_kl</vt:lpstr>
      <vt:lpstr>Račun_financiranja</vt:lpstr>
      <vt:lpstr>POSEBNI_DIO</vt:lpstr>
      <vt:lpstr>List1</vt:lpstr>
      <vt:lpstr>POSEBNI_DIO!Ispis_naslova</vt:lpstr>
      <vt:lpstr>_Račun_prihoda_i_rashoda!Podrucje_ispisa</vt:lpstr>
      <vt:lpstr>POSEBNI_DIO!Podrucje_ispisa</vt:lpstr>
      <vt:lpstr>Račun_financiranja!Podrucje_ispisa</vt:lpstr>
      <vt:lpstr>SAŽETAK!Podrucje_ispisa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revision>5</cp:revision>
  <cp:lastPrinted>2023-12-18T11:14:01Z</cp:lastPrinted>
  <dcterms:created xsi:type="dcterms:W3CDTF">2022-08-12T12:51:27Z</dcterms:created>
  <dcterms:modified xsi:type="dcterms:W3CDTF">2023-12-21T07:46:53Z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